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U:\Contractor Remittance Reports\"/>
    </mc:Choice>
  </mc:AlternateContent>
  <xr:revisionPtr revIDLastSave="0" documentId="13_ncr:1_{1298323A-4B0A-4679-A9EC-17D044349503}" xr6:coauthVersionLast="47" xr6:coauthVersionMax="47" xr10:uidLastSave="{00000000-0000-0000-0000-000000000000}"/>
  <bookViews>
    <workbookView xWindow="-120" yWindow="-120" windowWidth="29040" windowHeight="15840" activeTab="1" xr2:uid="{00000000-000D-0000-FFFF-FFFF00000000}"/>
  </bookViews>
  <sheets>
    <sheet name="Instructions" sheetId="7" r:id="rId1"/>
    <sheet name="Summary" sheetId="4" r:id="rId2"/>
    <sheet name="Password" sheetId="8" state="hidden" r:id="rId3"/>
    <sheet name="Wage Scale" sheetId="10" state="hidden" r:id="rId4"/>
    <sheet name="Vlookup" sheetId="11" state="hidden" r:id="rId5"/>
  </sheets>
  <definedNames>
    <definedName name="_xlnm.Print_Area" localSheetId="0">Instructions!$A$1:$N$29</definedName>
    <definedName name="_xlnm.Print_Area" localSheetId="1">Summary!$A$1:$J$64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4" i="11" l="1"/>
  <c r="G24" i="11"/>
  <c r="B13" i="4" l="1"/>
  <c r="C19" i="10"/>
  <c r="C18" i="10"/>
  <c r="C49" i="10"/>
  <c r="D24" i="11" l="1"/>
  <c r="D49" i="10"/>
  <c r="E24" i="11" s="1"/>
  <c r="F22" i="11"/>
  <c r="B11" i="4" l="1"/>
  <c r="F55" i="4" l="1"/>
  <c r="H13" i="4" l="1"/>
  <c r="C14" i="4"/>
  <c r="G8" i="4"/>
  <c r="G12" i="4"/>
  <c r="G11" i="4"/>
  <c r="G14" i="4"/>
  <c r="G9" i="4"/>
  <c r="B10" i="4"/>
  <c r="B15" i="4"/>
  <c r="B14" i="4"/>
  <c r="J21" i="4"/>
  <c r="J22" i="4"/>
  <c r="J23" i="4"/>
  <c r="J24" i="4"/>
  <c r="J25" i="4"/>
  <c r="J26" i="4"/>
  <c r="J27" i="4"/>
  <c r="J28" i="4"/>
  <c r="J29" i="4"/>
  <c r="J30" i="4"/>
  <c r="J31" i="4"/>
  <c r="J32" i="4"/>
  <c r="J33" i="4"/>
  <c r="J34" i="4"/>
  <c r="J35" i="4"/>
  <c r="J36" i="4"/>
  <c r="J37" i="4"/>
  <c r="J38" i="4"/>
  <c r="J39" i="4"/>
  <c r="J40" i="4"/>
  <c r="J41" i="4"/>
  <c r="J42" i="4"/>
  <c r="J43" i="4"/>
  <c r="J44" i="4"/>
  <c r="J45" i="4"/>
  <c r="J46" i="4"/>
  <c r="J47" i="4"/>
  <c r="J48" i="4"/>
  <c r="J49" i="4"/>
  <c r="J50" i="4"/>
  <c r="J51" i="4"/>
  <c r="J52" i="4"/>
  <c r="J53" i="4"/>
  <c r="J54" i="4"/>
  <c r="J20" i="4"/>
  <c r="F25" i="11"/>
  <c r="F21" i="11"/>
  <c r="F20" i="11"/>
  <c r="F19" i="11"/>
  <c r="F18" i="11"/>
  <c r="F17" i="11"/>
  <c r="F16" i="11"/>
  <c r="F15" i="11"/>
  <c r="F14" i="11"/>
  <c r="F13" i="11"/>
  <c r="F12" i="11"/>
  <c r="E33" i="10"/>
  <c r="F9" i="11" s="1"/>
  <c r="E32" i="10"/>
  <c r="F8" i="11" s="1"/>
  <c r="E29" i="10"/>
  <c r="F5" i="11" s="1"/>
  <c r="E28" i="10"/>
  <c r="F4" i="11" s="1"/>
  <c r="E34" i="10"/>
  <c r="F10" i="11" s="1"/>
  <c r="C31" i="10"/>
  <c r="D7" i="11" s="1"/>
  <c r="C10" i="4" l="1"/>
  <c r="H14" i="4" s="1"/>
  <c r="C12" i="4"/>
  <c r="I24" i="4"/>
  <c r="I51" i="4"/>
  <c r="I47" i="4"/>
  <c r="I43" i="4"/>
  <c r="I39" i="4"/>
  <c r="I35" i="4"/>
  <c r="I31" i="4"/>
  <c r="I27" i="4"/>
  <c r="I26" i="4"/>
  <c r="I54" i="4"/>
  <c r="I50" i="4"/>
  <c r="I46" i="4"/>
  <c r="I42" i="4"/>
  <c r="I38" i="4"/>
  <c r="I34" i="4"/>
  <c r="I53" i="4"/>
  <c r="I49" i="4"/>
  <c r="I45" i="4"/>
  <c r="I41" i="4"/>
  <c r="I37" i="4"/>
  <c r="I33" i="4"/>
  <c r="I29" i="4"/>
  <c r="I25" i="4"/>
  <c r="I52" i="4"/>
  <c r="I48" i="4"/>
  <c r="I44" i="4"/>
  <c r="I40" i="4"/>
  <c r="I36" i="4"/>
  <c r="I32" i="4"/>
  <c r="I28" i="4"/>
  <c r="I20" i="4"/>
  <c r="I30" i="4"/>
  <c r="C11" i="4"/>
  <c r="D31" i="10"/>
  <c r="E7" i="11" s="1"/>
  <c r="C27" i="10"/>
  <c r="D27" i="10" s="1"/>
  <c r="C35" i="10"/>
  <c r="D35" i="10" s="1"/>
  <c r="C4" i="10"/>
  <c r="C21" i="10" s="1"/>
  <c r="E22" i="11" s="1"/>
  <c r="C26" i="10"/>
  <c r="D26" i="10" s="1"/>
  <c r="C30" i="10"/>
  <c r="D30" i="10" s="1"/>
  <c r="C34" i="10"/>
  <c r="D34" i="10" s="1"/>
  <c r="C39" i="10"/>
  <c r="D39" i="10" s="1"/>
  <c r="C41" i="10"/>
  <c r="D41" i="10" s="1"/>
  <c r="C43" i="10"/>
  <c r="D43" i="10" s="1"/>
  <c r="C45" i="10"/>
  <c r="D45" i="10" s="1"/>
  <c r="C47" i="10"/>
  <c r="D47" i="10" s="1"/>
  <c r="C53" i="10"/>
  <c r="C55" i="10"/>
  <c r="E27" i="10"/>
  <c r="F3" i="11" s="1"/>
  <c r="I22" i="4" s="1"/>
  <c r="C29" i="10"/>
  <c r="D29" i="10" s="1"/>
  <c r="E31" i="10"/>
  <c r="F7" i="11" s="1"/>
  <c r="C33" i="10"/>
  <c r="D33" i="10" s="1"/>
  <c r="E35" i="10"/>
  <c r="F11" i="11" s="1"/>
  <c r="E26" i="10"/>
  <c r="F2" i="11" s="1"/>
  <c r="C28" i="10"/>
  <c r="D28" i="10" s="1"/>
  <c r="E30" i="10"/>
  <c r="F6" i="11" s="1"/>
  <c r="I21" i="4" s="1"/>
  <c r="C32" i="10"/>
  <c r="D32" i="10" s="1"/>
  <c r="C38" i="10"/>
  <c r="D38" i="10" s="1"/>
  <c r="C40" i="10"/>
  <c r="D40" i="10" s="1"/>
  <c r="C42" i="10"/>
  <c r="D42" i="10" s="1"/>
  <c r="C44" i="10"/>
  <c r="D44" i="10" s="1"/>
  <c r="C46" i="10"/>
  <c r="D46" i="10" s="1"/>
  <c r="C54" i="10"/>
  <c r="H9" i="4" l="1"/>
  <c r="C15" i="4"/>
  <c r="C13" i="4"/>
  <c r="H8" i="4"/>
  <c r="H10" i="4"/>
  <c r="I23" i="4"/>
  <c r="D12" i="4" s="1"/>
  <c r="D14" i="11"/>
  <c r="E14" i="11"/>
  <c r="D15" i="11"/>
  <c r="E15" i="11"/>
  <c r="E2" i="11"/>
  <c r="D2" i="11"/>
  <c r="E20" i="11"/>
  <c r="D20" i="11"/>
  <c r="E12" i="11"/>
  <c r="D12" i="11"/>
  <c r="E5" i="11"/>
  <c r="D5" i="11"/>
  <c r="E21" i="11"/>
  <c r="D21" i="11"/>
  <c r="E13" i="11"/>
  <c r="D13" i="11"/>
  <c r="D4" i="11"/>
  <c r="E4" i="11"/>
  <c r="D18" i="11"/>
  <c r="E18" i="11"/>
  <c r="D8" i="11"/>
  <c r="E8" i="11"/>
  <c r="D19" i="11"/>
  <c r="E19" i="11"/>
  <c r="D10" i="11"/>
  <c r="E10" i="11"/>
  <c r="D11" i="11"/>
  <c r="E11" i="11"/>
  <c r="E16" i="11"/>
  <c r="D16" i="11"/>
  <c r="E9" i="11"/>
  <c r="D9" i="11"/>
  <c r="E17" i="11"/>
  <c r="D17" i="11"/>
  <c r="D6" i="11"/>
  <c r="E6" i="11"/>
  <c r="D3" i="11"/>
  <c r="E3" i="11"/>
  <c r="C52" i="10"/>
  <c r="D25" i="11" s="1"/>
  <c r="C13" i="10"/>
  <c r="D11" i="4" l="1"/>
  <c r="D55" i="10"/>
  <c r="D53" i="10"/>
  <c r="D54" i="10"/>
  <c r="D52" i="10"/>
  <c r="E25" i="11" s="1"/>
  <c r="H22" i="4" s="1"/>
  <c r="C9" i="4"/>
  <c r="H11" i="4"/>
  <c r="C8" i="4"/>
  <c r="H12" i="4"/>
  <c r="H23" i="4" l="1"/>
  <c r="H24" i="4"/>
  <c r="H20" i="4"/>
  <c r="H53" i="4"/>
  <c r="H49" i="4"/>
  <c r="H45" i="4"/>
  <c r="H41" i="4"/>
  <c r="H37" i="4"/>
  <c r="H33" i="4"/>
  <c r="H29" i="4"/>
  <c r="H25" i="4"/>
  <c r="H21" i="4"/>
  <c r="H52" i="4"/>
  <c r="H48" i="4"/>
  <c r="H44" i="4"/>
  <c r="H40" i="4"/>
  <c r="H36" i="4"/>
  <c r="H32" i="4"/>
  <c r="H28" i="4"/>
  <c r="H51" i="4"/>
  <c r="H47" i="4"/>
  <c r="H43" i="4"/>
  <c r="H39" i="4"/>
  <c r="H35" i="4"/>
  <c r="H31" i="4"/>
  <c r="H27" i="4"/>
  <c r="H54" i="4"/>
  <c r="H50" i="4"/>
  <c r="H46" i="4"/>
  <c r="H42" i="4"/>
  <c r="H38" i="4"/>
  <c r="H34" i="4"/>
  <c r="H30" i="4"/>
  <c r="H26" i="4"/>
  <c r="D9" i="4"/>
  <c r="D8" i="4"/>
  <c r="D13" i="4" l="1"/>
  <c r="D14" i="4" l="1"/>
  <c r="I8" i="4"/>
  <c r="I14" i="4"/>
  <c r="I10" i="4"/>
  <c r="I9" i="4"/>
  <c r="D10" i="4"/>
  <c r="D15" i="4"/>
  <c r="I55" i="4" l="1"/>
  <c r="H55" i="4" l="1"/>
  <c r="I13" i="4" s="1"/>
  <c r="I11" i="4"/>
  <c r="I12" i="4"/>
  <c r="I15" i="4" l="1"/>
</calcChain>
</file>

<file path=xl/sharedStrings.xml><?xml version="1.0" encoding="utf-8"?>
<sst xmlns="http://schemas.openxmlformats.org/spreadsheetml/2006/main" count="305" uniqueCount="147">
  <si>
    <t>Fringe Benefits</t>
  </si>
  <si>
    <t>Wages</t>
  </si>
  <si>
    <t>Health &amp; Welfare</t>
  </si>
  <si>
    <t>Local pension</t>
  </si>
  <si>
    <t>National Pension</t>
  </si>
  <si>
    <t>Local Education Fund</t>
  </si>
  <si>
    <t>International Training Fund</t>
  </si>
  <si>
    <t>Industry Advancement Fund</t>
  </si>
  <si>
    <t>TRICON Fund</t>
  </si>
  <si>
    <t>Assessments from Hourly Rate</t>
  </si>
  <si>
    <t>PTDC #34 (Journeymen)</t>
  </si>
  <si>
    <t>PTDC #34 (Apprentice)</t>
  </si>
  <si>
    <t>WCIBT</t>
  </si>
  <si>
    <t>Journeyman dues</t>
  </si>
  <si>
    <t>Apprentice dues - See below</t>
  </si>
  <si>
    <t>1st Year, 1st Semester</t>
  </si>
  <si>
    <t>1st Year, 2nd Semester</t>
  </si>
  <si>
    <t>2nd Year, 1st Semester</t>
  </si>
  <si>
    <t>2nd Year, 2nd Semester</t>
  </si>
  <si>
    <t>3rd Year, 1st Semester</t>
  </si>
  <si>
    <t>3rd Year, 2nd Semester</t>
  </si>
  <si>
    <t>4th Year, 1st Semester</t>
  </si>
  <si>
    <t>4th Year, 2nd Semester</t>
  </si>
  <si>
    <t>5th Year, 1st Semester</t>
  </si>
  <si>
    <t>5th Year, 2nd Semester</t>
  </si>
  <si>
    <t>% of Journeyman Rate</t>
  </si>
  <si>
    <t>Hourly Rate</t>
  </si>
  <si>
    <t>Apprentice Dues</t>
  </si>
  <si>
    <t>ER Hourly Contribution to Local Pension</t>
  </si>
  <si>
    <t>Foreman</t>
  </si>
  <si>
    <t>Area Foreman</t>
  </si>
  <si>
    <t>General Foreman</t>
  </si>
  <si>
    <t>Journeyman Wages per Hour</t>
  </si>
  <si>
    <t>Total Package</t>
  </si>
  <si>
    <t>Apprentices</t>
  </si>
  <si>
    <t>Supervision</t>
  </si>
  <si>
    <t>Journeyman Rate, PLUS</t>
  </si>
  <si>
    <t>Dues</t>
  </si>
  <si>
    <t>SSN</t>
  </si>
  <si>
    <t>Level (*)</t>
  </si>
  <si>
    <t>Apprentice Level</t>
  </si>
  <si>
    <t>Key</t>
  </si>
  <si>
    <t>J</t>
  </si>
  <si>
    <t>PEC</t>
  </si>
  <si>
    <t>Rate</t>
  </si>
  <si>
    <t>Hours</t>
  </si>
  <si>
    <t>Pension</t>
  </si>
  <si>
    <t>Journeyman</t>
  </si>
  <si>
    <t>Amount</t>
  </si>
  <si>
    <t>Federal ID:</t>
  </si>
  <si>
    <t>Group:</t>
  </si>
  <si>
    <t>Contract:</t>
  </si>
  <si>
    <t>Local:</t>
  </si>
  <si>
    <t>A</t>
  </si>
  <si>
    <t>For questions or clarifications, please contact Steamfitters Local 353:</t>
  </si>
  <si>
    <t>FORM INSTRUCTIONS</t>
  </si>
  <si>
    <t>Total Remittance</t>
  </si>
  <si>
    <t>Tradesman Level</t>
  </si>
  <si>
    <t>1st year, 1st semester</t>
  </si>
  <si>
    <t>1st year, 2nd semester</t>
  </si>
  <si>
    <t>5th year, 2nd semester</t>
  </si>
  <si>
    <t>T30</t>
  </si>
  <si>
    <t>T35</t>
  </si>
  <si>
    <t>T40</t>
  </si>
  <si>
    <t>T45</t>
  </si>
  <si>
    <t>T50</t>
  </si>
  <si>
    <t>T55</t>
  </si>
  <si>
    <t>T60</t>
  </si>
  <si>
    <t>T65</t>
  </si>
  <si>
    <t>T70</t>
  </si>
  <si>
    <t>T75</t>
  </si>
  <si>
    <t>T</t>
  </si>
  <si>
    <t>Tradesman Dues</t>
  </si>
  <si>
    <t>st year, 2nd semester</t>
  </si>
  <si>
    <t>Tradesmen</t>
  </si>
  <si>
    <t>Local Pension</t>
  </si>
  <si>
    <t>Reporting Month:</t>
  </si>
  <si>
    <t>Prepared by:</t>
  </si>
  <si>
    <t>BTE 00</t>
  </si>
  <si>
    <t>Last Name</t>
  </si>
  <si>
    <t>First Name</t>
  </si>
  <si>
    <t>EMPLOYEE DATA TABLE</t>
  </si>
  <si>
    <t>Date:</t>
  </si>
  <si>
    <t>Total</t>
  </si>
  <si>
    <t>Summary tab password</t>
  </si>
  <si>
    <t>nann1</t>
  </si>
  <si>
    <t>You are so smart for finding this tab :) Be careful changing formulas, there are several that are interlinked!</t>
  </si>
  <si>
    <t>Have a good day!</t>
  </si>
  <si>
    <t>~Christy</t>
  </si>
  <si>
    <t>Instructions tab password</t>
  </si>
  <si>
    <t xml:space="preserve">Wagescale &amp; Vlookup </t>
  </si>
  <si>
    <t>nann2</t>
  </si>
  <si>
    <t>OPEN THE "SUMMARY" SHEET</t>
  </si>
  <si>
    <t>Enter employee information for the month in each column heading:</t>
  </si>
  <si>
    <t>Level</t>
  </si>
  <si>
    <t>The fringe benefits and assessments table at the top of the page will populate based on the information you input into the "Employee Data Table" and will calculate the "Total Remittance" for you.</t>
  </si>
  <si>
    <t>"Joe"</t>
  </si>
  <si>
    <t>"Smith"</t>
  </si>
  <si>
    <t>Dues:</t>
  </si>
  <si>
    <t>Don’t enter anything here, this field will calculate for you.</t>
  </si>
  <si>
    <t>Local Pension:</t>
  </si>
  <si>
    <t>STEP 1</t>
  </si>
  <si>
    <t>STEP 2</t>
  </si>
  <si>
    <t>STEP 3</t>
  </si>
  <si>
    <t xml:space="preserve">FILL OUT THE "EMPLOYEE DATA TABLE" AS FOLLOWS: </t>
  </si>
  <si>
    <t>xxx-xx-xxxx</t>
  </si>
  <si>
    <t>Industry</t>
  </si>
  <si>
    <t>TRICON</t>
  </si>
  <si>
    <t xml:space="preserve">ENTER INFORMATION IN THE ORANGE HIGHLITED CELLS </t>
  </si>
  <si>
    <t>Can be entered as 123456789 and the cell will auto format</t>
  </si>
  <si>
    <t>UA Pension (J) &amp; (A)</t>
  </si>
  <si>
    <t>UA Pension (T)</t>
  </si>
  <si>
    <t>UA Training</t>
  </si>
  <si>
    <t>Nat. Pens. Acct. No.</t>
  </si>
  <si>
    <r>
      <t xml:space="preserve"> Total hours </t>
    </r>
    <r>
      <rPr>
        <u/>
        <sz val="20"/>
        <color theme="1"/>
        <rFont val="Calibri"/>
        <family val="2"/>
      </rPr>
      <t>worked</t>
    </r>
    <r>
      <rPr>
        <sz val="20"/>
        <color theme="1"/>
        <rFont val="Calibri"/>
        <family val="2"/>
      </rPr>
      <t xml:space="preserve"> for the current month (NOT hours paid)</t>
    </r>
  </si>
  <si>
    <t>Local Pension (J)</t>
  </si>
  <si>
    <t>Local Pension (A)</t>
  </si>
  <si>
    <t>Fund</t>
  </si>
  <si>
    <t>For example, for a 2nd year, 1st semester apprentice, you would enter 50 in column G. This is also the % of Journeyman scale the apprentice would earn.</t>
  </si>
  <si>
    <t>For example, for a 2nd year, 1st semester tradesman, you would enter T40 in column G. This is also the % of Journeyman scale the tradesman would earn.</t>
  </si>
  <si>
    <t>IF YOU DO NOT NEED ALL OF THE ALLOTED EMPLOYEE ROWS, PLEASE LEAVE J IN COLUMN G, BUT DO NOT INPUT ANY HOURS IN COLUMN D. 
*****USE "J" for all Journeymen and Foremen*****</t>
  </si>
  <si>
    <r>
      <t xml:space="preserve">Use "J" for each journeyman and foreman. For apprentices and tradesmen enter the correct level using the tables located on the right.   IT is VERY IMPORTANT that you </t>
    </r>
    <r>
      <rPr>
        <u/>
        <sz val="20"/>
        <color theme="1"/>
        <rFont val="Calibri"/>
        <family val="2"/>
      </rPr>
      <t>do not erase any data in the "Level" column; so if you don't need all of the rows, leave all columns blank except for the Level Column. Input "J" in the Level column for any unused rows.</t>
    </r>
  </si>
  <si>
    <t>Kyle Chilton</t>
  </si>
  <si>
    <t>T100</t>
  </si>
  <si>
    <t>Annuity</t>
  </si>
  <si>
    <r>
      <t xml:space="preserve">Make check payable to: </t>
    </r>
    <r>
      <rPr>
        <sz val="11"/>
        <color theme="1"/>
        <rFont val="Calibri"/>
        <family val="2"/>
        <scheme val="minor"/>
      </rPr>
      <t>UA 63&amp;353 Joint Pension</t>
    </r>
  </si>
  <si>
    <t>&amp; remit 1 copy of this report along with the check to:</t>
  </si>
  <si>
    <t>T93</t>
  </si>
  <si>
    <t>Dalton Andrews</t>
  </si>
  <si>
    <t>Contractor Name</t>
  </si>
  <si>
    <t>Address</t>
  </si>
  <si>
    <t>City, State Zip</t>
  </si>
  <si>
    <t>Phone #</t>
  </si>
  <si>
    <t>Education</t>
  </si>
  <si>
    <t>PTDC (J)</t>
  </si>
  <si>
    <t>PTDC (A) &amp; (T)</t>
  </si>
  <si>
    <t>H</t>
  </si>
  <si>
    <t>Journeyma Helper</t>
  </si>
  <si>
    <t>Journeyman Helper</t>
  </si>
  <si>
    <t>If you need lines for additional employees, please email Dayna (dstreenz@ua353.com)</t>
  </si>
  <si>
    <t>PLEASE LIST EMPLOYEES ALPHABETICALLY BY LAST NAME; NOT BY LEVEL</t>
  </si>
  <si>
    <t>Dayna Streenz</t>
  </si>
  <si>
    <t>309-633-1378</t>
  </si>
  <si>
    <t>dstreenz@ua353.com</t>
  </si>
  <si>
    <t xml:space="preserve">Please make checks payable to UA 63&amp;353 Joint Pension </t>
  </si>
  <si>
    <t>PO Box 4246</t>
  </si>
  <si>
    <t>Springfield, IL 62708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</si>
</sst>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409]mmmm\-yy;@"/>
    <numFmt numFmtId="166" formatCode="###\-##\-####"/>
  </numFmts>
  <fonts count="38" x14ac:knownFonts="1">
    <font>
      <sz val="11"/>
      <color theme="1"/>
      <name val="Calibri"/>
      <family val="2"/>
      <scheme val="minor"/>
    </font>
    <font>
      <sz val="11"/>
      <color theme="1"/>
      <name val="Calibri"/>
      <family val="2"/>
      <scheme val="minor"/>
    </font>
    <font>
      <b/>
      <sz val="11"/>
      <color theme="1"/>
      <name val="Calibri"/>
      <family val="2"/>
      <scheme val="minor"/>
    </font>
    <font>
      <sz val="11"/>
      <color rgb="FFFF0066"/>
      <name val="Calibri"/>
      <family val="2"/>
      <scheme val="minor"/>
    </font>
    <font>
      <i/>
      <u/>
      <sz val="11"/>
      <color theme="1"/>
      <name val="Calibri"/>
      <family val="2"/>
      <scheme val="minor"/>
    </font>
    <font>
      <b/>
      <sz val="11"/>
      <color rgb="FFFF0066"/>
      <name val="Calibri"/>
      <family val="2"/>
      <scheme val="minor"/>
    </font>
    <font>
      <u/>
      <sz val="11"/>
      <color theme="10"/>
      <name val="Calibri"/>
      <family val="2"/>
      <scheme val="minor"/>
    </font>
    <font>
      <b/>
      <sz val="14"/>
      <color theme="0"/>
      <name val="Calibri"/>
      <family val="2"/>
      <scheme val="minor"/>
    </font>
    <font>
      <sz val="14"/>
      <color theme="1"/>
      <name val="Calibri"/>
      <family val="2"/>
      <scheme val="minor"/>
    </font>
    <font>
      <b/>
      <sz val="14"/>
      <color rgb="FFFF0066"/>
      <name val="Calibri"/>
      <family val="2"/>
      <scheme val="minor"/>
    </font>
    <font>
      <i/>
      <sz val="14"/>
      <color theme="1"/>
      <name val="Calibri"/>
      <family val="2"/>
      <scheme val="minor"/>
    </font>
    <font>
      <sz val="11"/>
      <color theme="0"/>
      <name val="Calibri"/>
      <family val="2"/>
      <scheme val="minor"/>
    </font>
    <font>
      <sz val="20"/>
      <color theme="1"/>
      <name val="Calibri"/>
      <family val="2"/>
      <scheme val="minor"/>
    </font>
    <font>
      <sz val="20"/>
      <color rgb="FFFF0066"/>
      <name val="Calibri"/>
      <family val="2"/>
      <scheme val="minor"/>
    </font>
    <font>
      <i/>
      <sz val="20"/>
      <color theme="1"/>
      <name val="Calibri"/>
      <family val="2"/>
      <scheme val="minor"/>
    </font>
    <font>
      <b/>
      <sz val="20"/>
      <color rgb="FFFF0066"/>
      <name val="Calibri"/>
      <family val="2"/>
      <scheme val="minor"/>
    </font>
    <font>
      <b/>
      <sz val="20"/>
      <color theme="1"/>
      <name val="Calibri"/>
      <family val="2"/>
      <scheme val="minor"/>
    </font>
    <font>
      <b/>
      <u/>
      <sz val="14"/>
      <color rgb="FFFF0000"/>
      <name val="Calibri"/>
      <family val="2"/>
      <scheme val="minor"/>
    </font>
    <font>
      <u/>
      <sz val="14"/>
      <color theme="1"/>
      <name val="Calibri"/>
      <family val="2"/>
      <scheme val="minor"/>
    </font>
    <font>
      <i/>
      <u/>
      <sz val="14"/>
      <color theme="1"/>
      <name val="Calibri"/>
      <family val="2"/>
      <scheme val="minor"/>
    </font>
    <font>
      <sz val="22"/>
      <color theme="1"/>
      <name val="Calibri"/>
      <family val="2"/>
      <scheme val="minor"/>
    </font>
    <font>
      <u/>
      <sz val="24"/>
      <color theme="1"/>
      <name val="Calibri"/>
      <family val="2"/>
      <scheme val="minor"/>
    </font>
    <font>
      <sz val="24"/>
      <color theme="1"/>
      <name val="Calibri"/>
      <family val="2"/>
      <scheme val="minor"/>
    </font>
    <font>
      <i/>
      <sz val="26"/>
      <color theme="1"/>
      <name val="Calibri"/>
      <family val="2"/>
      <scheme val="minor"/>
    </font>
    <font>
      <b/>
      <sz val="22"/>
      <color theme="1"/>
      <name val="Calibri"/>
      <family val="2"/>
      <scheme val="minor"/>
    </font>
    <font>
      <b/>
      <sz val="24"/>
      <color theme="1"/>
      <name val="Calibri"/>
      <family val="2"/>
      <scheme val="minor"/>
    </font>
    <font>
      <b/>
      <sz val="24"/>
      <color theme="0"/>
      <name val="Calibri"/>
      <family val="2"/>
      <scheme val="minor"/>
    </font>
    <font>
      <b/>
      <sz val="22"/>
      <color rgb="FFFF0066"/>
      <name val="Calibri"/>
      <family val="2"/>
      <scheme val="minor"/>
    </font>
    <font>
      <sz val="22"/>
      <color rgb="FFFF0066"/>
      <name val="Calibri"/>
      <family val="2"/>
      <scheme val="minor"/>
    </font>
    <font>
      <sz val="20"/>
      <color theme="1"/>
      <name val="Calibri"/>
      <family val="2"/>
    </font>
    <font>
      <b/>
      <sz val="20"/>
      <color theme="1"/>
      <name val="Calibri"/>
      <family val="2"/>
    </font>
    <font>
      <b/>
      <sz val="20"/>
      <color rgb="FFFF0000"/>
      <name val="Calibri"/>
      <family val="2"/>
    </font>
    <font>
      <u/>
      <sz val="20"/>
      <color theme="1"/>
      <name val="Calibri"/>
      <family val="2"/>
    </font>
    <font>
      <u/>
      <sz val="20"/>
      <color theme="10"/>
      <name val="Calibri"/>
      <family val="2"/>
    </font>
    <font>
      <b/>
      <sz val="36"/>
      <color theme="1"/>
      <name val="Calibri"/>
      <family val="2"/>
    </font>
    <font>
      <b/>
      <sz val="48"/>
      <color theme="1"/>
      <name val="Calibri"/>
      <family val="2"/>
    </font>
    <font>
      <sz val="16"/>
      <color theme="1"/>
      <name val="Calibri"/>
      <family val="2"/>
      <scheme val="minor"/>
    </font>
    <font>
      <sz val="11"/>
      <color theme="1"/>
      <name val="Calibri"/>
      <family val="2"/>
    </font>
  </fonts>
  <fills count="10">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8"/>
        <bgColor theme="8"/>
      </patternFill>
    </fill>
    <fill>
      <patternFill patternType="solid">
        <fgColor theme="8" tint="0.79998168889431442"/>
        <bgColor theme="8" tint="0.79998168889431442"/>
      </patternFill>
    </fill>
    <fill>
      <patternFill patternType="solid">
        <fgColor theme="8"/>
        <bgColor indexed="64"/>
      </patternFill>
    </fill>
    <fill>
      <patternFill patternType="solid">
        <fgColor rgb="FF92D050"/>
        <bgColor indexed="64"/>
      </patternFill>
    </fill>
    <fill>
      <patternFill patternType="solid">
        <fgColor rgb="FFFF0000"/>
        <bgColor indexed="64"/>
      </patternFill>
    </fill>
    <fill>
      <patternFill patternType="solid">
        <fgColor theme="9"/>
        <bgColor indexed="64"/>
      </patternFill>
    </fill>
  </fills>
  <borders count="20">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theme="8" tint="0.39997558519241921"/>
      </top>
      <bottom style="thin">
        <color theme="8" tint="0.3999755851924192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8" tint="0.39997558519241921"/>
      </top>
      <bottom style="thin">
        <color indexed="64"/>
      </bottom>
      <diagonal/>
    </border>
    <border>
      <left style="thin">
        <color indexed="64"/>
      </left>
      <right/>
      <top style="thin">
        <color theme="8" tint="0.39997558519241921"/>
      </top>
      <bottom style="thin">
        <color indexed="64"/>
      </bottom>
      <diagonal/>
    </border>
    <border>
      <left/>
      <right style="thin">
        <color indexed="64"/>
      </right>
      <top style="thin">
        <color theme="8" tint="0.39997558519241921"/>
      </top>
      <bottom style="thin">
        <color indexed="64"/>
      </bottom>
      <diagonal/>
    </border>
    <border>
      <left/>
      <right/>
      <top/>
      <bottom style="double">
        <color indexed="64"/>
      </bottom>
      <diagonal/>
    </border>
    <border>
      <left style="thin">
        <color indexed="64"/>
      </left>
      <right/>
      <top style="thin">
        <color theme="8" tint="0.39997558519241921"/>
      </top>
      <bottom style="thin">
        <color theme="8" tint="0.39997558519241921"/>
      </bottom>
      <diagonal/>
    </border>
    <border>
      <left/>
      <right style="thin">
        <color indexed="64"/>
      </right>
      <top style="thin">
        <color theme="8" tint="0.39997558519241921"/>
      </top>
      <bottom style="thin">
        <color theme="8" tint="0.39997558519241921"/>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cellStyleXfs>
  <cellXfs count="148">
    <xf numFmtId="0" fontId="0" fillId="0" borderId="0" xfId="0"/>
    <xf numFmtId="44" fontId="0" fillId="0" borderId="0" xfId="2" applyFont="1"/>
    <xf numFmtId="43" fontId="0" fillId="0" borderId="0" xfId="1" applyFont="1"/>
    <xf numFmtId="43" fontId="0" fillId="0" borderId="1" xfId="1" applyFont="1" applyBorder="1"/>
    <xf numFmtId="164" fontId="0" fillId="0" borderId="0" xfId="3" applyNumberFormat="1" applyFont="1"/>
    <xf numFmtId="9" fontId="0" fillId="0" borderId="0" xfId="3" applyFont="1" applyAlignment="1">
      <alignment horizontal="center"/>
    </xf>
    <xf numFmtId="43" fontId="3" fillId="0" borderId="0" xfId="1" applyFont="1"/>
    <xf numFmtId="0" fontId="2" fillId="0" borderId="0" xfId="0" applyFont="1" applyAlignment="1">
      <alignment horizontal="center"/>
    </xf>
    <xf numFmtId="0" fontId="4" fillId="0" borderId="0" xfId="0" applyFont="1"/>
    <xf numFmtId="43" fontId="3" fillId="0" borderId="0" xfId="0" applyNumberFormat="1" applyFont="1"/>
    <xf numFmtId="0" fontId="0" fillId="0" borderId="1" xfId="0" applyBorder="1" applyAlignment="1">
      <alignment horizontal="center" wrapText="1"/>
    </xf>
    <xf numFmtId="43" fontId="0" fillId="0" borderId="1" xfId="1" applyFont="1" applyBorder="1" applyAlignment="1">
      <alignment horizontal="center" wrapText="1"/>
    </xf>
    <xf numFmtId="0" fontId="0" fillId="0" borderId="1" xfId="0" applyBorder="1" applyAlignment="1">
      <alignment horizontal="center"/>
    </xf>
    <xf numFmtId="44" fontId="5" fillId="0" borderId="0" xfId="2" applyFont="1"/>
    <xf numFmtId="43" fontId="3" fillId="0" borderId="0" xfId="1" applyFont="1" applyAlignment="1">
      <alignment horizontal="center" wrapText="1"/>
    </xf>
    <xf numFmtId="9" fontId="0" fillId="0" borderId="0" xfId="3" applyFont="1" applyAlignment="1">
      <alignment horizontal="center" wrapText="1"/>
    </xf>
    <xf numFmtId="0" fontId="3" fillId="0" borderId="0" xfId="0" applyFont="1" applyAlignment="1">
      <alignment wrapText="1"/>
    </xf>
    <xf numFmtId="0" fontId="0" fillId="0" borderId="0" xfId="0" applyAlignment="1">
      <alignment horizontal="left"/>
    </xf>
    <xf numFmtId="0" fontId="0" fillId="0" borderId="0" xfId="0" applyAlignment="1">
      <alignment horizontal="right"/>
    </xf>
    <xf numFmtId="0" fontId="3" fillId="0" borderId="0" xfId="0" applyFont="1"/>
    <xf numFmtId="0" fontId="11" fillId="0" borderId="0" xfId="0" applyFont="1"/>
    <xf numFmtId="0" fontId="0" fillId="0" borderId="0" xfId="0" applyAlignment="1">
      <alignment wrapText="1"/>
    </xf>
    <xf numFmtId="43" fontId="0" fillId="0" borderId="0" xfId="0" applyNumberFormat="1"/>
    <xf numFmtId="0" fontId="12" fillId="0" borderId="0" xfId="0" applyFont="1"/>
    <xf numFmtId="0" fontId="12" fillId="0" borderId="0" xfId="0" applyFont="1" applyAlignment="1">
      <alignment horizontal="right"/>
    </xf>
    <xf numFmtId="0" fontId="12" fillId="0" borderId="0" xfId="0" applyFont="1" applyAlignment="1">
      <alignment horizontal="left"/>
    </xf>
    <xf numFmtId="0" fontId="12" fillId="0" borderId="0" xfId="0" applyFont="1" applyAlignment="1">
      <alignment horizontal="center"/>
    </xf>
    <xf numFmtId="39" fontId="13" fillId="0" borderId="0" xfId="1" applyNumberFormat="1" applyFont="1" applyAlignment="1">
      <alignment horizontal="center"/>
    </xf>
    <xf numFmtId="43" fontId="13" fillId="0" borderId="0" xfId="0" applyNumberFormat="1" applyFont="1"/>
    <xf numFmtId="44" fontId="13" fillId="0" borderId="0" xfId="2" applyFont="1"/>
    <xf numFmtId="39" fontId="13" fillId="0" borderId="0" xfId="2" applyNumberFormat="1" applyFont="1" applyAlignment="1">
      <alignment horizontal="center"/>
    </xf>
    <xf numFmtId="39" fontId="13" fillId="3" borderId="0" xfId="1" applyNumberFormat="1" applyFont="1" applyFill="1" applyAlignment="1">
      <alignment horizontal="center"/>
    </xf>
    <xf numFmtId="39" fontId="13" fillId="3" borderId="0" xfId="2" applyNumberFormat="1" applyFont="1" applyFill="1" applyAlignment="1">
      <alignment horizontal="center"/>
    </xf>
    <xf numFmtId="44" fontId="13" fillId="0" borderId="1" xfId="2" applyFont="1" applyBorder="1"/>
    <xf numFmtId="0" fontId="14" fillId="0" borderId="0" xfId="0" applyFont="1" applyAlignment="1">
      <alignment horizontal="right"/>
    </xf>
    <xf numFmtId="0" fontId="14" fillId="0" borderId="0" xfId="0" applyFont="1" applyAlignment="1">
      <alignment horizontal="center" vertical="center"/>
    </xf>
    <xf numFmtId="44" fontId="15" fillId="0" borderId="0" xfId="2" applyFont="1" applyAlignment="1">
      <alignment horizontal="center" vertical="center"/>
    </xf>
    <xf numFmtId="0" fontId="16" fillId="0" borderId="0" xfId="0" applyFont="1"/>
    <xf numFmtId="0" fontId="12" fillId="0" borderId="1" xfId="0" applyFont="1" applyBorder="1"/>
    <xf numFmtId="0" fontId="8" fillId="0" borderId="0" xfId="0" applyFont="1"/>
    <xf numFmtId="44" fontId="8" fillId="0" borderId="0" xfId="0" applyNumberFormat="1" applyFont="1"/>
    <xf numFmtId="0" fontId="18" fillId="0" borderId="0" xfId="0" applyFont="1" applyAlignment="1">
      <alignment horizontal="right"/>
    </xf>
    <xf numFmtId="0" fontId="19" fillId="0" borderId="0" xfId="0" applyFont="1" applyAlignment="1">
      <alignment horizontal="left"/>
    </xf>
    <xf numFmtId="0" fontId="8" fillId="0" borderId="0" xfId="0" applyFont="1" applyAlignment="1">
      <alignment wrapText="1"/>
    </xf>
    <xf numFmtId="0" fontId="8" fillId="0" borderId="0" xfId="0" applyFont="1" applyAlignment="1">
      <alignment horizontal="left"/>
    </xf>
    <xf numFmtId="0" fontId="8" fillId="0" borderId="0" xfId="0" applyFont="1" applyAlignment="1">
      <alignment horizontal="right"/>
    </xf>
    <xf numFmtId="0" fontId="10" fillId="0" borderId="0" xfId="0" applyFont="1" applyAlignment="1">
      <alignment horizontal="left"/>
    </xf>
    <xf numFmtId="0" fontId="8" fillId="0" borderId="0" xfId="0" applyFont="1" applyAlignment="1">
      <alignment horizontal="center"/>
    </xf>
    <xf numFmtId="0" fontId="8" fillId="0" borderId="0" xfId="0" applyFont="1" applyAlignment="1">
      <alignment horizontal="left" vertical="center" wrapText="1"/>
    </xf>
    <xf numFmtId="0" fontId="21" fillId="0" borderId="0" xfId="0" applyFont="1" applyAlignment="1">
      <alignment horizontal="left"/>
    </xf>
    <xf numFmtId="0" fontId="21" fillId="0" borderId="0" xfId="0" applyFont="1" applyAlignment="1">
      <alignment horizontal="center"/>
    </xf>
    <xf numFmtId="43" fontId="21" fillId="0" borderId="0" xfId="1" applyFont="1" applyAlignment="1">
      <alignment horizontal="center"/>
    </xf>
    <xf numFmtId="0" fontId="22" fillId="0" borderId="0" xfId="0" applyFont="1"/>
    <xf numFmtId="0" fontId="21" fillId="0" borderId="0" xfId="0" applyFont="1"/>
    <xf numFmtId="166" fontId="26" fillId="4" borderId="11" xfId="0" applyNumberFormat="1" applyFont="1" applyFill="1" applyBorder="1" applyAlignment="1">
      <alignment horizontal="center"/>
    </xf>
    <xf numFmtId="0" fontId="26" fillId="4" borderId="12" xfId="0" applyFont="1" applyFill="1" applyBorder="1" applyAlignment="1">
      <alignment horizontal="center"/>
    </xf>
    <xf numFmtId="0" fontId="26" fillId="4" borderId="13" xfId="0" applyFont="1" applyFill="1" applyBorder="1" applyAlignment="1">
      <alignment horizontal="center"/>
    </xf>
    <xf numFmtId="0" fontId="13" fillId="0" borderId="0" xfId="0" applyFont="1" applyAlignment="1">
      <alignment wrapText="1"/>
    </xf>
    <xf numFmtId="0" fontId="24" fillId="0" borderId="0" xfId="0" applyFont="1" applyAlignment="1">
      <alignment horizontal="right"/>
    </xf>
    <xf numFmtId="43" fontId="27" fillId="0" borderId="0" xfId="1" applyFont="1"/>
    <xf numFmtId="43" fontId="27" fillId="0" borderId="0" xfId="1" applyFont="1" applyAlignment="1">
      <alignment horizontal="center"/>
    </xf>
    <xf numFmtId="0" fontId="22" fillId="0" borderId="1" xfId="0" applyFont="1" applyBorder="1"/>
    <xf numFmtId="14" fontId="22" fillId="0" borderId="1" xfId="0" applyNumberFormat="1" applyFont="1" applyBorder="1"/>
    <xf numFmtId="0" fontId="29" fillId="0" borderId="0" xfId="0" applyFont="1" applyAlignment="1">
      <alignment horizontal="left"/>
    </xf>
    <xf numFmtId="0" fontId="29" fillId="0" borderId="0" xfId="0" applyFont="1"/>
    <xf numFmtId="0" fontId="31" fillId="0" borderId="0" xfId="0" applyFont="1" applyAlignment="1">
      <alignment horizontal="left"/>
    </xf>
    <xf numFmtId="0" fontId="30" fillId="0" borderId="0" xfId="0" applyFont="1"/>
    <xf numFmtId="0" fontId="30" fillId="0" borderId="0" xfId="0" applyFont="1" applyAlignment="1">
      <alignment horizontal="left"/>
    </xf>
    <xf numFmtId="0" fontId="29" fillId="0" borderId="0" xfId="0" quotePrefix="1" applyFont="1" applyAlignment="1">
      <alignment horizontal="left"/>
    </xf>
    <xf numFmtId="0" fontId="29" fillId="0" borderId="0" xfId="0" quotePrefix="1" applyFont="1"/>
    <xf numFmtId="0" fontId="30" fillId="0" borderId="0" xfId="0" applyFont="1" applyAlignment="1">
      <alignment horizontal="left" vertical="top"/>
    </xf>
    <xf numFmtId="0" fontId="29" fillId="0" borderId="0" xfId="0" quotePrefix="1" applyFont="1" applyAlignment="1">
      <alignment horizontal="left" vertical="top" wrapText="1"/>
    </xf>
    <xf numFmtId="0" fontId="30" fillId="0" borderId="0" xfId="0" applyFont="1" applyAlignment="1">
      <alignment vertical="top"/>
    </xf>
    <xf numFmtId="0" fontId="29" fillId="0" borderId="0" xfId="0" applyFont="1" applyAlignment="1">
      <alignment horizontal="left" vertical="top" wrapText="1"/>
    </xf>
    <xf numFmtId="0" fontId="33" fillId="0" borderId="0" xfId="4" applyFont="1"/>
    <xf numFmtId="0" fontId="34" fillId="0" borderId="0" xfId="0" applyFont="1"/>
    <xf numFmtId="166" fontId="20" fillId="5" borderId="15" xfId="1" applyNumberFormat="1" applyFont="1" applyFill="1" applyBorder="1" applyAlignment="1">
      <alignment horizontal="center"/>
    </xf>
    <xf numFmtId="43" fontId="20" fillId="5" borderId="14" xfId="1" applyFont="1" applyFill="1" applyBorder="1" applyAlignment="1">
      <alignment horizontal="center"/>
    </xf>
    <xf numFmtId="0" fontId="20" fillId="5" borderId="14" xfId="0" applyFont="1" applyFill="1" applyBorder="1" applyAlignment="1">
      <alignment horizontal="center"/>
    </xf>
    <xf numFmtId="43" fontId="28" fillId="5" borderId="14" xfId="1" applyFont="1" applyFill="1" applyBorder="1" applyAlignment="1">
      <alignment horizontal="center"/>
    </xf>
    <xf numFmtId="43" fontId="28" fillId="5" borderId="16" xfId="1" applyFont="1" applyFill="1" applyBorder="1" applyAlignment="1">
      <alignment horizontal="center"/>
    </xf>
    <xf numFmtId="0" fontId="2" fillId="2" borderId="0" xfId="0" applyFont="1" applyFill="1"/>
    <xf numFmtId="0" fontId="0" fillId="2" borderId="0" xfId="0" applyFill="1"/>
    <xf numFmtId="44" fontId="0" fillId="0" borderId="0" xfId="0" applyNumberFormat="1"/>
    <xf numFmtId="166" fontId="20" fillId="0" borderId="18" xfId="1" applyNumberFormat="1" applyFont="1" applyBorder="1" applyAlignment="1">
      <alignment horizontal="center"/>
    </xf>
    <xf numFmtId="43" fontId="20" fillId="0" borderId="10" xfId="1" applyFont="1" applyBorder="1" applyAlignment="1">
      <alignment horizontal="center"/>
    </xf>
    <xf numFmtId="0" fontId="20" fillId="0" borderId="10" xfId="0" applyFont="1" applyBorder="1" applyAlignment="1">
      <alignment horizontal="center"/>
    </xf>
    <xf numFmtId="43" fontId="28" fillId="0" borderId="10" xfId="1" applyFont="1" applyBorder="1" applyAlignment="1">
      <alignment horizontal="center"/>
    </xf>
    <xf numFmtId="43" fontId="28" fillId="0" borderId="19" xfId="1" applyFont="1" applyBorder="1" applyAlignment="1">
      <alignment horizontal="center"/>
    </xf>
    <xf numFmtId="166" fontId="20" fillId="5" borderId="18" xfId="1" applyNumberFormat="1" applyFont="1" applyFill="1" applyBorder="1" applyAlignment="1">
      <alignment horizontal="center"/>
    </xf>
    <xf numFmtId="43" fontId="20" fillId="5" borderId="10" xfId="1" applyFont="1" applyFill="1" applyBorder="1" applyAlignment="1">
      <alignment horizontal="center"/>
    </xf>
    <xf numFmtId="0" fontId="20" fillId="5" borderId="10" xfId="0" applyFont="1" applyFill="1" applyBorder="1" applyAlignment="1">
      <alignment horizontal="center"/>
    </xf>
    <xf numFmtId="43" fontId="28" fillId="5" borderId="10" xfId="1" applyFont="1" applyFill="1" applyBorder="1" applyAlignment="1">
      <alignment horizontal="center"/>
    </xf>
    <xf numFmtId="43" fontId="28" fillId="5" borderId="19" xfId="1" applyFont="1" applyFill="1" applyBorder="1" applyAlignment="1">
      <alignment horizontal="center"/>
    </xf>
    <xf numFmtId="0" fontId="12" fillId="9" borderId="0" xfId="0" applyFont="1" applyFill="1" applyAlignment="1">
      <alignment horizontal="left"/>
    </xf>
    <xf numFmtId="9" fontId="0" fillId="0" borderId="0" xfId="0" applyNumberFormat="1"/>
    <xf numFmtId="0" fontId="17" fillId="0" borderId="0" xfId="0" applyFont="1" applyAlignment="1">
      <alignment vertical="center"/>
    </xf>
    <xf numFmtId="0" fontId="36" fillId="0" borderId="0" xfId="0" applyFont="1"/>
    <xf numFmtId="0" fontId="29" fillId="0" borderId="0" xfId="0" applyFont="1" applyAlignment="1">
      <alignment horizontal="left" vertical="top" wrapText="1"/>
    </xf>
    <xf numFmtId="0" fontId="29" fillId="0" borderId="0" xfId="0" applyFont="1" applyAlignment="1">
      <alignment horizontal="left"/>
    </xf>
    <xf numFmtId="0" fontId="29" fillId="0" borderId="0" xfId="0" applyFont="1" applyAlignment="1">
      <alignment horizontal="left" vertical="center" wrapText="1"/>
    </xf>
    <xf numFmtId="0" fontId="35" fillId="0" borderId="0" xfId="0" applyFont="1" applyAlignment="1">
      <alignment horizontal="center" wrapText="1"/>
    </xf>
    <xf numFmtId="0" fontId="29" fillId="0" borderId="0" xfId="0" quotePrefix="1" applyFont="1" applyAlignment="1">
      <alignment horizontal="left" vertical="top" wrapText="1"/>
    </xf>
    <xf numFmtId="166" fontId="20" fillId="0" borderId="10" xfId="1" applyNumberFormat="1" applyFont="1" applyBorder="1" applyAlignment="1">
      <alignment horizontal="center"/>
    </xf>
    <xf numFmtId="166" fontId="20" fillId="5" borderId="10" xfId="1" applyNumberFormat="1" applyFont="1" applyFill="1" applyBorder="1" applyAlignment="1">
      <alignment horizontal="center"/>
    </xf>
    <xf numFmtId="0" fontId="7" fillId="8" borderId="2" xfId="0" applyFont="1" applyFill="1" applyBorder="1" applyAlignment="1">
      <alignment horizontal="center" vertical="center" wrapText="1"/>
    </xf>
    <xf numFmtId="0" fontId="7" fillId="8" borderId="3" xfId="0" applyFont="1" applyFill="1" applyBorder="1" applyAlignment="1">
      <alignment horizontal="center" vertical="center" wrapText="1"/>
    </xf>
    <xf numFmtId="0" fontId="7" fillId="8" borderId="4" xfId="0" applyFont="1" applyFill="1" applyBorder="1" applyAlignment="1">
      <alignment horizontal="center" vertical="center" wrapText="1"/>
    </xf>
    <xf numFmtId="0" fontId="7" fillId="8" borderId="5" xfId="0" applyFont="1" applyFill="1" applyBorder="1" applyAlignment="1">
      <alignment horizontal="center" vertical="center" wrapText="1"/>
    </xf>
    <xf numFmtId="0" fontId="7" fillId="8" borderId="0" xfId="0" applyFont="1" applyFill="1" applyAlignment="1">
      <alignment horizontal="center" vertical="center" wrapText="1"/>
    </xf>
    <xf numFmtId="0" fontId="7" fillId="8" borderId="6" xfId="0" applyFont="1" applyFill="1" applyBorder="1" applyAlignment="1">
      <alignment horizontal="center" vertical="center" wrapText="1"/>
    </xf>
    <xf numFmtId="0" fontId="7" fillId="8" borderId="7" xfId="0" applyFont="1" applyFill="1" applyBorder="1" applyAlignment="1">
      <alignment horizontal="center" vertical="center" wrapText="1"/>
    </xf>
    <xf numFmtId="0" fontId="7" fillId="8" borderId="8" xfId="0" applyFont="1" applyFill="1" applyBorder="1" applyAlignment="1">
      <alignment horizontal="center" vertical="center" wrapText="1"/>
    </xf>
    <xf numFmtId="0" fontId="7" fillId="8" borderId="9" xfId="0" applyFont="1" applyFill="1" applyBorder="1" applyAlignment="1">
      <alignment horizontal="center" vertical="center" wrapText="1"/>
    </xf>
    <xf numFmtId="0" fontId="8" fillId="0" borderId="0" xfId="0" applyFont="1" applyAlignment="1">
      <alignment horizontal="left" wrapText="1"/>
    </xf>
    <xf numFmtId="0" fontId="25" fillId="6" borderId="11" xfId="0" applyFont="1" applyFill="1" applyBorder="1" applyAlignment="1">
      <alignment horizontal="center"/>
    </xf>
    <xf numFmtId="0" fontId="25" fillId="6" borderId="12" xfId="0" applyFont="1" applyFill="1" applyBorder="1" applyAlignment="1">
      <alignment horizontal="center"/>
    </xf>
    <xf numFmtId="0" fontId="25" fillId="6" borderId="13" xfId="0" applyFont="1" applyFill="1" applyBorder="1" applyAlignment="1">
      <alignment horizontal="center"/>
    </xf>
    <xf numFmtId="0" fontId="20" fillId="5" borderId="10" xfId="0" applyFont="1" applyFill="1" applyBorder="1" applyAlignment="1">
      <alignment horizontal="center"/>
    </xf>
    <xf numFmtId="0" fontId="20" fillId="0" borderId="10" xfId="0" applyFont="1" applyBorder="1" applyAlignment="1">
      <alignment horizontal="center"/>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7" borderId="2" xfId="0" applyFont="1" applyFill="1" applyBorder="1" applyAlignment="1">
      <alignment horizontal="center" vertical="center" wrapText="1"/>
    </xf>
    <xf numFmtId="0" fontId="9" fillId="7" borderId="3" xfId="0" applyFont="1" applyFill="1" applyBorder="1" applyAlignment="1">
      <alignment horizontal="center" vertical="center" wrapText="1"/>
    </xf>
    <xf numFmtId="0" fontId="9" fillId="7" borderId="4" xfId="0" applyFont="1" applyFill="1" applyBorder="1" applyAlignment="1">
      <alignment horizontal="center" vertical="center" wrapText="1"/>
    </xf>
    <xf numFmtId="0" fontId="9" fillId="7" borderId="5" xfId="0" applyFont="1" applyFill="1" applyBorder="1" applyAlignment="1">
      <alignment horizontal="center" vertical="center" wrapText="1"/>
    </xf>
    <xf numFmtId="0" fontId="9" fillId="7" borderId="0" xfId="0" applyFont="1" applyFill="1" applyAlignment="1">
      <alignment horizontal="center" vertical="center" wrapText="1"/>
    </xf>
    <xf numFmtId="0" fontId="9" fillId="7" borderId="6" xfId="0" applyFont="1" applyFill="1" applyBorder="1" applyAlignment="1">
      <alignment horizontal="center" vertical="center" wrapText="1"/>
    </xf>
    <xf numFmtId="0" fontId="9" fillId="7" borderId="7" xfId="0" applyFont="1" applyFill="1" applyBorder="1" applyAlignment="1">
      <alignment horizontal="center" vertical="center" wrapText="1"/>
    </xf>
    <xf numFmtId="0" fontId="9" fillId="7" borderId="8" xfId="0" applyFont="1" applyFill="1" applyBorder="1" applyAlignment="1">
      <alignment horizontal="center" vertical="center" wrapText="1"/>
    </xf>
    <xf numFmtId="0" fontId="9" fillId="7" borderId="9" xfId="0" applyFont="1" applyFill="1" applyBorder="1" applyAlignment="1">
      <alignment horizontal="center" vertical="center" wrapText="1"/>
    </xf>
    <xf numFmtId="0" fontId="20" fillId="0" borderId="0" xfId="0" applyFont="1" applyAlignment="1">
      <alignment horizontal="center" vertical="center" wrapText="1"/>
    </xf>
    <xf numFmtId="165" fontId="12" fillId="9" borderId="0" xfId="0" applyNumberFormat="1" applyFont="1" applyFill="1" applyAlignment="1">
      <alignment horizontal="center" vertical="center" wrapText="1"/>
    </xf>
    <xf numFmtId="0" fontId="20" fillId="9" borderId="0" xfId="0" applyFont="1" applyFill="1" applyAlignment="1">
      <alignment horizontal="center"/>
    </xf>
    <xf numFmtId="0" fontId="26" fillId="4" borderId="12" xfId="0" applyFont="1" applyFill="1" applyBorder="1" applyAlignment="1">
      <alignment horizontal="center"/>
    </xf>
    <xf numFmtId="166" fontId="20" fillId="5" borderId="14" xfId="1" applyNumberFormat="1" applyFont="1" applyFill="1" applyBorder="1" applyAlignment="1">
      <alignment horizontal="center"/>
    </xf>
    <xf numFmtId="0" fontId="20" fillId="5" borderId="14" xfId="0" applyFont="1" applyFill="1" applyBorder="1" applyAlignment="1">
      <alignment horizontal="center"/>
    </xf>
    <xf numFmtId="44" fontId="15" fillId="0" borderId="0" xfId="2" applyFont="1" applyAlignment="1">
      <alignment horizontal="center" vertical="center"/>
    </xf>
    <xf numFmtId="44" fontId="15" fillId="0" borderId="17" xfId="2" applyFont="1" applyBorder="1" applyAlignment="1">
      <alignment horizontal="center" vertical="center"/>
    </xf>
    <xf numFmtId="0" fontId="23" fillId="0" borderId="0" xfId="0" applyFont="1" applyAlignment="1">
      <alignment horizontal="center" vertical="center"/>
    </xf>
    <xf numFmtId="0" fontId="37" fillId="2" borderId="0" xfId="0" applyFont="1" applyFill="1"/>
  </cellXfs>
  <cellStyles count="5">
    <cellStyle name="Comma" xfId="1" builtinId="3"/>
    <cellStyle name="Currency" xfId="2" builtinId="4"/>
    <cellStyle name="Hyperlink" xfId="4" builtinId="8"/>
    <cellStyle name="Normal" xfId="0" builtinId="0"/>
    <cellStyle name="Percent" xfId="3" builtinId="5"/>
  </cellStyles>
  <dxfs count="0"/>
  <tableStyles count="0" defaultTableStyle="TableStyleMedium2"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streenz@ua353.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28"/>
  <sheetViews>
    <sheetView topLeftCell="A12" zoomScale="70" zoomScaleNormal="70" workbookViewId="0">
      <selection activeCell="B27" sqref="B27"/>
    </sheetView>
  </sheetViews>
  <sheetFormatPr defaultRowHeight="26.25" x14ac:dyDescent="0.4"/>
  <cols>
    <col min="1" max="1" width="12.28515625" style="63" bestFit="1" customWidth="1"/>
    <col min="2" max="2" width="24.85546875" style="64" customWidth="1"/>
    <col min="3" max="12" width="9.140625" style="64"/>
    <col min="13" max="13" width="10.42578125" style="64" customWidth="1"/>
    <col min="14" max="16384" width="9.140625" style="64"/>
  </cols>
  <sheetData>
    <row r="1" spans="1:14" x14ac:dyDescent="0.4">
      <c r="B1" s="101" t="s">
        <v>55</v>
      </c>
      <c r="C1" s="101"/>
      <c r="D1" s="101"/>
      <c r="E1" s="101"/>
      <c r="F1" s="101"/>
      <c r="G1" s="101"/>
      <c r="H1" s="101"/>
      <c r="I1" s="101"/>
      <c r="J1" s="101"/>
    </row>
    <row r="2" spans="1:14" x14ac:dyDescent="0.4">
      <c r="B2" s="101"/>
      <c r="C2" s="101"/>
      <c r="D2" s="101"/>
      <c r="E2" s="101"/>
      <c r="F2" s="101"/>
      <c r="G2" s="101"/>
      <c r="H2" s="101"/>
      <c r="I2" s="101"/>
      <c r="J2" s="101"/>
    </row>
    <row r="3" spans="1:14" ht="24.75" customHeight="1" x14ac:dyDescent="0.4">
      <c r="A3" s="65" t="s">
        <v>101</v>
      </c>
      <c r="B3" s="66" t="s">
        <v>92</v>
      </c>
      <c r="C3" s="66"/>
      <c r="D3" s="66"/>
      <c r="E3" s="66"/>
      <c r="F3" s="66"/>
      <c r="G3" s="66"/>
    </row>
    <row r="4" spans="1:14" ht="22.5" customHeight="1" x14ac:dyDescent="0.4">
      <c r="A4" s="65" t="s">
        <v>102</v>
      </c>
      <c r="B4" s="66" t="s">
        <v>108</v>
      </c>
      <c r="C4" s="66"/>
      <c r="D4" s="66"/>
      <c r="E4" s="66"/>
      <c r="F4" s="66"/>
      <c r="G4" s="66"/>
    </row>
    <row r="5" spans="1:14" ht="23.25" customHeight="1" x14ac:dyDescent="0.4">
      <c r="A5" s="65" t="s">
        <v>103</v>
      </c>
      <c r="B5" s="66" t="s">
        <v>104</v>
      </c>
      <c r="C5" s="66"/>
      <c r="D5" s="66"/>
      <c r="E5" s="66"/>
      <c r="F5" s="66"/>
      <c r="G5" s="66"/>
    </row>
    <row r="6" spans="1:14" x14ac:dyDescent="0.4">
      <c r="B6" s="100" t="s">
        <v>93</v>
      </c>
      <c r="C6" s="100"/>
      <c r="D6" s="100"/>
      <c r="E6" s="100"/>
      <c r="F6" s="100"/>
      <c r="G6" s="100"/>
      <c r="H6" s="100"/>
      <c r="I6" s="100"/>
      <c r="J6" s="100"/>
    </row>
    <row r="7" spans="1:14" x14ac:dyDescent="0.4">
      <c r="B7" s="100"/>
      <c r="C7" s="100"/>
      <c r="D7" s="100"/>
      <c r="E7" s="100"/>
      <c r="F7" s="100"/>
      <c r="G7" s="100"/>
      <c r="H7" s="100"/>
      <c r="I7" s="100"/>
      <c r="J7" s="100"/>
    </row>
    <row r="8" spans="1:14" x14ac:dyDescent="0.4">
      <c r="B8" s="67" t="s">
        <v>38</v>
      </c>
      <c r="C8" s="68" t="s">
        <v>105</v>
      </c>
      <c r="E8" s="99" t="s">
        <v>109</v>
      </c>
      <c r="F8" s="99"/>
      <c r="G8" s="99"/>
      <c r="H8" s="99"/>
      <c r="I8" s="99"/>
      <c r="J8" s="99"/>
      <c r="K8" s="99"/>
      <c r="L8" s="99"/>
      <c r="M8" s="99"/>
      <c r="N8" s="99"/>
    </row>
    <row r="9" spans="1:14" x14ac:dyDescent="0.4">
      <c r="B9" s="67" t="s">
        <v>79</v>
      </c>
      <c r="C9" s="69" t="s">
        <v>97</v>
      </c>
    </row>
    <row r="10" spans="1:14" x14ac:dyDescent="0.4">
      <c r="B10" s="67" t="s">
        <v>80</v>
      </c>
      <c r="C10" s="69" t="s">
        <v>96</v>
      </c>
    </row>
    <row r="11" spans="1:14" x14ac:dyDescent="0.4">
      <c r="B11" s="67" t="s">
        <v>45</v>
      </c>
      <c r="C11" s="69" t="s">
        <v>114</v>
      </c>
    </row>
    <row r="12" spans="1:14" ht="171.75" customHeight="1" x14ac:dyDescent="0.4">
      <c r="B12" s="70" t="s">
        <v>94</v>
      </c>
      <c r="C12" s="102" t="s">
        <v>121</v>
      </c>
      <c r="D12" s="102"/>
      <c r="E12" s="102"/>
      <c r="F12" s="102"/>
      <c r="G12" s="102"/>
      <c r="H12" s="102"/>
      <c r="I12" s="102"/>
      <c r="J12" s="102"/>
      <c r="K12" s="102"/>
      <c r="L12" s="102"/>
      <c r="M12" s="102"/>
      <c r="N12" s="102"/>
    </row>
    <row r="13" spans="1:14" ht="26.25" customHeight="1" x14ac:dyDescent="0.4">
      <c r="B13" s="72" t="s">
        <v>98</v>
      </c>
      <c r="C13" s="102" t="s">
        <v>99</v>
      </c>
      <c r="D13" s="102"/>
      <c r="E13" s="102"/>
      <c r="F13" s="102"/>
      <c r="G13" s="102"/>
      <c r="H13" s="102"/>
      <c r="I13" s="102"/>
      <c r="J13" s="102"/>
      <c r="K13" s="102"/>
      <c r="L13" s="102"/>
      <c r="M13" s="102"/>
      <c r="N13" s="102"/>
    </row>
    <row r="14" spans="1:14" ht="26.25" customHeight="1" x14ac:dyDescent="0.4">
      <c r="B14" s="66" t="s">
        <v>100</v>
      </c>
      <c r="C14" s="102" t="s">
        <v>99</v>
      </c>
      <c r="D14" s="102"/>
      <c r="E14" s="102"/>
      <c r="F14" s="102"/>
      <c r="G14" s="102"/>
      <c r="H14" s="102"/>
      <c r="I14" s="102"/>
      <c r="J14" s="102"/>
      <c r="K14" s="102"/>
      <c r="L14" s="102"/>
      <c r="M14" s="102"/>
      <c r="N14" s="102"/>
    </row>
    <row r="15" spans="1:14" x14ac:dyDescent="0.4">
      <c r="C15" s="71"/>
      <c r="D15" s="71"/>
      <c r="E15" s="71"/>
      <c r="F15" s="71"/>
      <c r="G15" s="71"/>
      <c r="H15" s="71"/>
      <c r="I15" s="71"/>
      <c r="J15" s="71"/>
    </row>
    <row r="16" spans="1:14" ht="93" customHeight="1" x14ac:dyDescent="0.4">
      <c r="B16" s="98" t="s">
        <v>95</v>
      </c>
      <c r="C16" s="98"/>
      <c r="D16" s="98"/>
      <c r="E16" s="98"/>
      <c r="F16" s="98"/>
      <c r="G16" s="98"/>
      <c r="H16" s="98"/>
      <c r="I16" s="98"/>
      <c r="J16" s="98"/>
      <c r="K16" s="98"/>
      <c r="L16" s="98"/>
      <c r="M16" s="98"/>
      <c r="N16" s="98"/>
    </row>
    <row r="17" spans="2:10" ht="26.25" customHeight="1" x14ac:dyDescent="0.4">
      <c r="B17" s="73"/>
      <c r="C17" s="73"/>
      <c r="D17" s="73"/>
      <c r="E17" s="73"/>
      <c r="F17" s="73"/>
      <c r="G17" s="73"/>
      <c r="H17" s="73"/>
      <c r="I17" s="73"/>
      <c r="J17" s="73"/>
    </row>
    <row r="19" spans="2:10" x14ac:dyDescent="0.4">
      <c r="B19" s="64" t="s">
        <v>54</v>
      </c>
    </row>
    <row r="20" spans="2:10" x14ac:dyDescent="0.4">
      <c r="B20" s="64" t="s">
        <v>141</v>
      </c>
    </row>
    <row r="21" spans="2:10" x14ac:dyDescent="0.4">
      <c r="B21" s="64" t="s">
        <v>142</v>
      </c>
    </row>
    <row r="22" spans="2:10" x14ac:dyDescent="0.4">
      <c r="B22" s="97" t="s">
        <v>143</v>
      </c>
    </row>
    <row r="23" spans="2:10" x14ac:dyDescent="0.4">
      <c r="B23" s="74"/>
    </row>
    <row r="25" spans="2:10" ht="46.5" x14ac:dyDescent="0.7">
      <c r="B25" s="75" t="s">
        <v>144</v>
      </c>
      <c r="C25" s="75"/>
      <c r="D25" s="75"/>
      <c r="E25" s="75"/>
      <c r="F25" s="75"/>
      <c r="G25" s="75"/>
      <c r="H25" s="75"/>
    </row>
    <row r="26" spans="2:10" ht="46.5" x14ac:dyDescent="0.7">
      <c r="B26" s="75" t="s">
        <v>145</v>
      </c>
      <c r="C26" s="75"/>
      <c r="D26" s="75"/>
      <c r="E26" s="75"/>
      <c r="F26" s="75"/>
      <c r="G26" s="75"/>
      <c r="H26" s="75"/>
    </row>
    <row r="27" spans="2:10" ht="46.5" x14ac:dyDescent="0.7">
      <c r="B27" s="75" t="s">
        <v>146</v>
      </c>
      <c r="C27" s="75"/>
      <c r="D27" s="75"/>
      <c r="E27" s="75"/>
      <c r="F27" s="75"/>
      <c r="G27" s="75"/>
      <c r="H27" s="75"/>
    </row>
    <row r="28" spans="2:10" ht="46.5" x14ac:dyDescent="0.7">
      <c r="B28" s="75"/>
      <c r="C28" s="75"/>
      <c r="D28" s="75"/>
      <c r="E28" s="75"/>
      <c r="F28" s="75"/>
      <c r="G28" s="75"/>
      <c r="H28" s="75"/>
    </row>
  </sheetData>
  <sheetProtection algorithmName="SHA-512" hashValue="NNy8/jRjrbRbPGcX1ShqgW4fnK0FZvoBSfMXq3p4GcBELSAPAQRf5ssy/1Px32gcl4sv2vuMYZcJHzyKBqhLJw==" saltValue="a/tKp+3UvXs8O6Wp4h7+Sg==" spinCount="100000" sheet="1" objects="1" scenarios="1"/>
  <mergeCells count="7">
    <mergeCell ref="B16:N16"/>
    <mergeCell ref="E8:N8"/>
    <mergeCell ref="B6:J7"/>
    <mergeCell ref="B1:J2"/>
    <mergeCell ref="C12:N12"/>
    <mergeCell ref="C13:N13"/>
    <mergeCell ref="C14:N14"/>
  </mergeCells>
  <hyperlinks>
    <hyperlink ref="B22" r:id="rId1" xr:uid="{00000000-0004-0000-0000-000000000000}"/>
  </hyperlinks>
  <printOptions horizontalCentered="1"/>
  <pageMargins left="0.7" right="0.7" top="0.75" bottom="0.75" header="0.3" footer="0.3"/>
  <pageSetup scale="61" orientation="portrait" blackAndWhite="1"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pageSetUpPr fitToPage="1"/>
  </sheetPr>
  <dimension ref="A1:Y64"/>
  <sheetViews>
    <sheetView tabSelected="1" zoomScale="70" zoomScaleNormal="70" workbookViewId="0">
      <selection activeCell="H22" sqref="H22"/>
    </sheetView>
  </sheetViews>
  <sheetFormatPr defaultRowHeight="18.75" x14ac:dyDescent="0.3"/>
  <cols>
    <col min="1" max="1" width="32.7109375" customWidth="1"/>
    <col min="2" max="2" width="24.5703125" bestFit="1" customWidth="1"/>
    <col min="3" max="3" width="20.140625" bestFit="1" customWidth="1"/>
    <col min="4" max="4" width="24.28515625" bestFit="1" customWidth="1"/>
    <col min="5" max="5" width="4.28515625" customWidth="1"/>
    <col min="6" max="6" width="24.5703125" customWidth="1"/>
    <col min="7" max="7" width="15.140625" bestFit="1" customWidth="1"/>
    <col min="8" max="8" width="23.42578125" customWidth="1"/>
    <col min="9" max="9" width="26.42578125" customWidth="1"/>
    <col min="10" max="10" width="6" hidden="1" customWidth="1"/>
    <col min="11" max="11" width="4.42578125" customWidth="1"/>
    <col min="12" max="12" width="9.28515625" style="39" bestFit="1" customWidth="1"/>
    <col min="13" max="13" width="2.42578125" style="39" customWidth="1"/>
    <col min="14" max="22" width="9.140625" style="39"/>
    <col min="25" max="25" width="8.140625" bestFit="1" customWidth="1"/>
  </cols>
  <sheetData>
    <row r="1" spans="1:25" ht="26.25" customHeight="1" x14ac:dyDescent="0.45">
      <c r="A1" s="138" t="s">
        <v>76</v>
      </c>
      <c r="B1" s="139"/>
      <c r="C1" s="140" t="s">
        <v>129</v>
      </c>
      <c r="D1" s="140"/>
      <c r="E1" s="140"/>
      <c r="F1" s="140"/>
      <c r="G1" s="23"/>
      <c r="H1" s="24" t="s">
        <v>113</v>
      </c>
      <c r="I1" s="94"/>
    </row>
    <row r="2" spans="1:25" ht="26.25" customHeight="1" x14ac:dyDescent="0.45">
      <c r="A2" s="138"/>
      <c r="B2" s="139"/>
      <c r="C2" s="140" t="s">
        <v>130</v>
      </c>
      <c r="D2" s="140"/>
      <c r="E2" s="140"/>
      <c r="F2" s="140"/>
      <c r="G2" s="23"/>
      <c r="H2" s="24" t="s">
        <v>49</v>
      </c>
      <c r="I2" s="94"/>
    </row>
    <row r="3" spans="1:25" ht="26.25" customHeight="1" x14ac:dyDescent="0.45">
      <c r="A3" s="23"/>
      <c r="B3" s="23"/>
      <c r="C3" s="140" t="s">
        <v>131</v>
      </c>
      <c r="D3" s="140"/>
      <c r="E3" s="140"/>
      <c r="F3" s="140"/>
      <c r="G3" s="23"/>
      <c r="H3" s="24" t="s">
        <v>50</v>
      </c>
      <c r="I3" s="25" t="s">
        <v>78</v>
      </c>
    </row>
    <row r="4" spans="1:25" ht="27" customHeight="1" thickBot="1" x14ac:dyDescent="0.5">
      <c r="A4" s="23"/>
      <c r="B4" s="23"/>
      <c r="C4" s="140" t="s">
        <v>132</v>
      </c>
      <c r="D4" s="140"/>
      <c r="E4" s="140"/>
      <c r="F4" s="140"/>
      <c r="G4" s="23"/>
      <c r="H4" s="24" t="s">
        <v>51</v>
      </c>
      <c r="I4" s="25"/>
    </row>
    <row r="5" spans="1:25" ht="26.25" x14ac:dyDescent="0.4">
      <c r="A5" s="23"/>
      <c r="B5" s="23"/>
      <c r="C5" s="26"/>
      <c r="D5" s="23"/>
      <c r="E5" s="23"/>
      <c r="F5" s="23"/>
      <c r="G5" s="23"/>
      <c r="H5" s="24" t="s">
        <v>52</v>
      </c>
      <c r="I5" s="25">
        <v>353</v>
      </c>
      <c r="N5" s="120" t="s">
        <v>120</v>
      </c>
      <c r="O5" s="121"/>
      <c r="P5" s="121"/>
      <c r="Q5" s="121"/>
      <c r="R5" s="121"/>
      <c r="S5" s="121"/>
      <c r="T5" s="121"/>
      <c r="U5" s="122"/>
    </row>
    <row r="6" spans="1:25" ht="26.25" x14ac:dyDescent="0.4">
      <c r="A6" s="23"/>
      <c r="B6" s="23"/>
      <c r="C6" s="26"/>
      <c r="D6" s="23"/>
      <c r="E6" s="23"/>
      <c r="F6" s="23"/>
      <c r="G6" s="23"/>
      <c r="H6" s="24"/>
      <c r="I6" s="23"/>
      <c r="N6" s="123"/>
      <c r="O6" s="124"/>
      <c r="P6" s="124"/>
      <c r="Q6" s="124"/>
      <c r="R6" s="124"/>
      <c r="S6" s="124"/>
      <c r="T6" s="124"/>
      <c r="U6" s="125"/>
    </row>
    <row r="7" spans="1:25" ht="32.25" thickBot="1" x14ac:dyDescent="0.55000000000000004">
      <c r="A7" s="49" t="s">
        <v>117</v>
      </c>
      <c r="B7" s="50" t="s">
        <v>44</v>
      </c>
      <c r="C7" s="51" t="s">
        <v>45</v>
      </c>
      <c r="D7" s="50" t="s">
        <v>48</v>
      </c>
      <c r="E7" s="52"/>
      <c r="F7" s="53" t="s">
        <v>117</v>
      </c>
      <c r="G7" s="50" t="s">
        <v>44</v>
      </c>
      <c r="H7" s="51" t="s">
        <v>45</v>
      </c>
      <c r="I7" s="50" t="s">
        <v>48</v>
      </c>
      <c r="N7" s="126"/>
      <c r="O7" s="127"/>
      <c r="P7" s="127"/>
      <c r="Q7" s="127"/>
      <c r="R7" s="127"/>
      <c r="S7" s="127"/>
      <c r="T7" s="127"/>
      <c r="U7" s="128"/>
    </row>
    <row r="8" spans="1:25" ht="26.25" x14ac:dyDescent="0.4">
      <c r="A8" s="23" t="s">
        <v>110</v>
      </c>
      <c r="B8" s="27">
        <v>2.5</v>
      </c>
      <c r="C8" s="28">
        <f>SUMIF(Summary!$J$20:$J$54,"A",Summary!$F$20:$F$54)+SUMIF(Summary!$J$20:$J$54,"j",Summary!$F$20:$F$54)</f>
        <v>0</v>
      </c>
      <c r="D8" s="29">
        <f>ROUND(B8*C8,2)</f>
        <v>0</v>
      </c>
      <c r="E8" s="23"/>
      <c r="F8" s="23" t="s">
        <v>12</v>
      </c>
      <c r="G8" s="30">
        <f>'Wage Scale'!C20</f>
        <v>0.16</v>
      </c>
      <c r="H8" s="28">
        <f>$C$10</f>
        <v>0</v>
      </c>
      <c r="I8" s="29">
        <f>ROUND(H8*G8,2)</f>
        <v>0</v>
      </c>
    </row>
    <row r="9" spans="1:25" ht="27" thickBot="1" x14ac:dyDescent="0.45">
      <c r="A9" s="23" t="s">
        <v>111</v>
      </c>
      <c r="B9" s="27">
        <v>1.5</v>
      </c>
      <c r="C9" s="28">
        <f>SUMIF(Summary!$J$20:$J$54,"t",Summary!$F$20:$F$54)</f>
        <v>0</v>
      </c>
      <c r="D9" s="29">
        <f>ROUND(B9*C9,2)</f>
        <v>0</v>
      </c>
      <c r="E9" s="23"/>
      <c r="F9" s="23" t="s">
        <v>106</v>
      </c>
      <c r="G9" s="27">
        <f>'Wage Scale'!C11</f>
        <v>0.32</v>
      </c>
      <c r="H9" s="28">
        <f>$C$10</f>
        <v>0</v>
      </c>
      <c r="I9" s="29">
        <f>ROUND(H9*G9,2)</f>
        <v>0</v>
      </c>
      <c r="X9" s="22"/>
    </row>
    <row r="10" spans="1:25" ht="26.25" x14ac:dyDescent="0.4">
      <c r="A10" s="23" t="s">
        <v>112</v>
      </c>
      <c r="B10" s="27">
        <f>'Wage Scale'!C10</f>
        <v>0.1</v>
      </c>
      <c r="C10" s="28">
        <f>$F$55-SUMIF($J$20:$J$54,"H",$F$20:$F$54)</f>
        <v>0</v>
      </c>
      <c r="D10" s="29">
        <f>ROUND(C10*B10,2)</f>
        <v>0</v>
      </c>
      <c r="E10" s="23"/>
      <c r="F10" s="23" t="s">
        <v>43</v>
      </c>
      <c r="G10" s="30">
        <v>7.0000000000000007E-2</v>
      </c>
      <c r="H10" s="28">
        <f>$C$10</f>
        <v>0</v>
      </c>
      <c r="I10" s="29">
        <f>ROUND(H10*G10,2)</f>
        <v>0</v>
      </c>
      <c r="L10" s="40"/>
      <c r="N10" s="105" t="s">
        <v>139</v>
      </c>
      <c r="O10" s="106"/>
      <c r="P10" s="106"/>
      <c r="Q10" s="106"/>
      <c r="R10" s="106"/>
      <c r="S10" s="106"/>
      <c r="T10" s="106"/>
      <c r="U10" s="107"/>
    </row>
    <row r="11" spans="1:25" ht="26.25" x14ac:dyDescent="0.4">
      <c r="A11" s="23" t="s">
        <v>115</v>
      </c>
      <c r="B11" s="27">
        <f>'Wage Scale'!C6</f>
        <v>12.15</v>
      </c>
      <c r="C11" s="28">
        <f>SUMIF(Summary!$J$20:$J$54,"j",Summary!$F$20:$F$54)</f>
        <v>0</v>
      </c>
      <c r="D11" s="29">
        <f>SUMIF(Summary!$J$20:$J$54,"j",Summary!$I$20:$I$54)</f>
        <v>0</v>
      </c>
      <c r="E11" s="23"/>
      <c r="F11" s="23" t="s">
        <v>134</v>
      </c>
      <c r="G11" s="30">
        <f>'Wage Scale'!C18</f>
        <v>0.29000000000000004</v>
      </c>
      <c r="H11" s="28">
        <f>SUMIF(Summary!$J$20:$J$54,"j",Summary!$F$20:$F$54)</f>
        <v>0</v>
      </c>
      <c r="I11" s="29">
        <f>ROUND(H11*G11,2)</f>
        <v>0</v>
      </c>
      <c r="N11" s="108"/>
      <c r="O11" s="109"/>
      <c r="P11" s="109"/>
      <c r="Q11" s="109"/>
      <c r="R11" s="109"/>
      <c r="S11" s="109"/>
      <c r="T11" s="109"/>
      <c r="U11" s="110"/>
    </row>
    <row r="12" spans="1:25" ht="26.25" x14ac:dyDescent="0.4">
      <c r="A12" s="23" t="s">
        <v>116</v>
      </c>
      <c r="B12" s="31"/>
      <c r="C12" s="28">
        <f>SUMIF(Summary!$J$20:$J$54,"A",Summary!$F$20:$F$54)</f>
        <v>0</v>
      </c>
      <c r="D12" s="29">
        <f>SUMIF(Summary!$J$20:$J$54,"A",Summary!$I$20:$I$54)+SUMIF(Summary!$J$20:$J$54,"T",Summary!$I$20:$I$54)</f>
        <v>0</v>
      </c>
      <c r="E12" s="23"/>
      <c r="F12" s="23" t="s">
        <v>135</v>
      </c>
      <c r="G12" s="30">
        <f>'Wage Scale'!C19</f>
        <v>0.22</v>
      </c>
      <c r="H12" s="28">
        <f>SUMIF(Summary!$J$20:$J$54,"A",Summary!$F$20:$F$54)+SUMIF(Summary!$J$20:$J$54,"T",Summary!$F$20:$F$54)</f>
        <v>0</v>
      </c>
      <c r="I12" s="29">
        <f>ROUND(H12*G12,2)</f>
        <v>0</v>
      </c>
      <c r="N12" s="108"/>
      <c r="O12" s="109"/>
      <c r="P12" s="109"/>
      <c r="Q12" s="109"/>
      <c r="R12" s="109"/>
      <c r="S12" s="109"/>
      <c r="T12" s="109"/>
      <c r="U12" s="110"/>
    </row>
    <row r="13" spans="1:25" ht="27" thickBot="1" x14ac:dyDescent="0.45">
      <c r="A13" s="23" t="s">
        <v>124</v>
      </c>
      <c r="B13" s="27">
        <f>'Wage Scale'!C8</f>
        <v>2.09</v>
      </c>
      <c r="C13" s="28">
        <f>$C$10</f>
        <v>0</v>
      </c>
      <c r="D13" s="29">
        <f>ROUND(C13*B13,2)</f>
        <v>0</v>
      </c>
      <c r="E13" s="23"/>
      <c r="F13" s="23" t="s">
        <v>37</v>
      </c>
      <c r="G13" s="32"/>
      <c r="H13" s="28">
        <f>F$55</f>
        <v>0</v>
      </c>
      <c r="I13" s="29">
        <f>ROUND(Summary!$H$55,2)</f>
        <v>0</v>
      </c>
      <c r="N13" s="111"/>
      <c r="O13" s="112"/>
      <c r="P13" s="112"/>
      <c r="Q13" s="112"/>
      <c r="R13" s="112"/>
      <c r="S13" s="112"/>
      <c r="T13" s="112"/>
      <c r="U13" s="113"/>
    </row>
    <row r="14" spans="1:25" ht="27" thickBot="1" x14ac:dyDescent="0.45">
      <c r="A14" s="23" t="s">
        <v>2</v>
      </c>
      <c r="B14" s="27">
        <f>'Wage Scale'!C5</f>
        <v>9.4499999999999993</v>
      </c>
      <c r="C14" s="28">
        <f>$F$55</f>
        <v>0</v>
      </c>
      <c r="D14" s="29">
        <f>ROUND(C14*B14,2)</f>
        <v>0</v>
      </c>
      <c r="E14" s="23"/>
      <c r="F14" s="23" t="s">
        <v>107</v>
      </c>
      <c r="G14" s="27">
        <f>'Wage Scale'!C12</f>
        <v>0.04</v>
      </c>
      <c r="H14" s="28">
        <f>$C$10</f>
        <v>0</v>
      </c>
      <c r="I14" s="33">
        <f>ROUND(H14*G14,2)</f>
        <v>0</v>
      </c>
      <c r="Y14" s="83"/>
    </row>
    <row r="15" spans="1:25" ht="26.25" x14ac:dyDescent="0.4">
      <c r="A15" s="23" t="s">
        <v>133</v>
      </c>
      <c r="B15" s="27">
        <f>'Wage Scale'!C9</f>
        <v>1.3</v>
      </c>
      <c r="C15" s="28">
        <f>$C$10</f>
        <v>0</v>
      </c>
      <c r="D15" s="29">
        <f>ROUND(C15*B15,2)</f>
        <v>0</v>
      </c>
      <c r="E15" s="23"/>
      <c r="F15" s="23"/>
      <c r="G15" s="146" t="s">
        <v>56</v>
      </c>
      <c r="H15" s="146"/>
      <c r="I15" s="144">
        <f>SUM(D8:D15,I8:I14)</f>
        <v>0</v>
      </c>
      <c r="N15" s="129" t="s">
        <v>140</v>
      </c>
      <c r="O15" s="130"/>
      <c r="P15" s="130"/>
      <c r="Q15" s="130"/>
      <c r="R15" s="130"/>
      <c r="S15" s="130"/>
      <c r="T15" s="130"/>
      <c r="U15" s="131"/>
    </row>
    <row r="16" spans="1:25" ht="18.75" customHeight="1" thickBot="1" x14ac:dyDescent="0.45">
      <c r="A16" s="23"/>
      <c r="B16" s="23"/>
      <c r="C16" s="23"/>
      <c r="D16" s="23"/>
      <c r="E16" s="23"/>
      <c r="F16" s="23"/>
      <c r="G16" s="146"/>
      <c r="H16" s="146"/>
      <c r="I16" s="145"/>
      <c r="N16" s="132"/>
      <c r="O16" s="133"/>
      <c r="P16" s="133"/>
      <c r="Q16" s="133"/>
      <c r="R16" s="133"/>
      <c r="S16" s="133"/>
      <c r="T16" s="133"/>
      <c r="U16" s="134"/>
    </row>
    <row r="17" spans="1:21" ht="16.5" customHeight="1" thickTop="1" thickBot="1" x14ac:dyDescent="0.45">
      <c r="A17" s="23"/>
      <c r="B17" s="29"/>
      <c r="C17" s="34"/>
      <c r="D17" s="29"/>
      <c r="E17" s="23"/>
      <c r="F17" s="23"/>
      <c r="G17" s="35"/>
      <c r="H17" s="35"/>
      <c r="I17" s="36"/>
      <c r="N17" s="135"/>
      <c r="O17" s="136"/>
      <c r="P17" s="136"/>
      <c r="Q17" s="136"/>
      <c r="R17" s="136"/>
      <c r="S17" s="136"/>
      <c r="T17" s="136"/>
      <c r="U17" s="137"/>
    </row>
    <row r="18" spans="1:21" ht="31.5" x14ac:dyDescent="0.5">
      <c r="A18" s="115" t="s">
        <v>81</v>
      </c>
      <c r="B18" s="116"/>
      <c r="C18" s="116"/>
      <c r="D18" s="116"/>
      <c r="E18" s="116"/>
      <c r="F18" s="116"/>
      <c r="G18" s="116"/>
      <c r="H18" s="116"/>
      <c r="I18" s="117"/>
    </row>
    <row r="19" spans="1:21" ht="31.5" x14ac:dyDescent="0.5">
      <c r="A19" s="54" t="s">
        <v>38</v>
      </c>
      <c r="B19" s="141" t="s">
        <v>79</v>
      </c>
      <c r="C19" s="141"/>
      <c r="D19" s="55" t="s">
        <v>80</v>
      </c>
      <c r="E19" s="55"/>
      <c r="F19" s="55" t="s">
        <v>45</v>
      </c>
      <c r="G19" s="55" t="s">
        <v>39</v>
      </c>
      <c r="H19" s="55" t="s">
        <v>37</v>
      </c>
      <c r="I19" s="56" t="s">
        <v>75</v>
      </c>
      <c r="J19" s="21"/>
      <c r="L19" s="96"/>
      <c r="M19" s="96"/>
      <c r="N19" s="96"/>
      <c r="O19" s="96"/>
      <c r="P19" s="96"/>
      <c r="Q19" s="96"/>
      <c r="R19" s="96"/>
      <c r="S19" s="96"/>
      <c r="T19" s="96"/>
      <c r="U19" s="96"/>
    </row>
    <row r="20" spans="1:21" ht="27.75" customHeight="1" x14ac:dyDescent="0.45">
      <c r="A20" s="89"/>
      <c r="B20" s="104"/>
      <c r="C20" s="104"/>
      <c r="D20" s="118"/>
      <c r="E20" s="118"/>
      <c r="F20" s="90"/>
      <c r="G20" s="91" t="s">
        <v>42</v>
      </c>
      <c r="H20" s="92">
        <f>VLOOKUP($G20,Vlookup!$A$2:$F$29,5,FALSE)*Summary!$F20</f>
        <v>0</v>
      </c>
      <c r="I20" s="93">
        <f>VLOOKUP(Summary!$G20,Vlookup!$A$2:$F$28,6,FALSE)*Summary!$F20</f>
        <v>0</v>
      </c>
      <c r="J20" s="16" t="str">
        <f>VLOOKUP(Summary!$G20,Vlookup!$A$31:$B$57,2,FALSE)</f>
        <v>J</v>
      </c>
      <c r="L20" s="96"/>
      <c r="M20" s="96"/>
      <c r="N20" s="96"/>
      <c r="O20" s="96"/>
      <c r="P20" s="96"/>
      <c r="Q20" s="96"/>
      <c r="R20" s="96"/>
      <c r="S20" s="96"/>
      <c r="T20" s="96"/>
      <c r="U20" s="96"/>
    </row>
    <row r="21" spans="1:21" ht="27.75" customHeight="1" x14ac:dyDescent="0.45">
      <c r="A21" s="84"/>
      <c r="B21" s="103"/>
      <c r="C21" s="103"/>
      <c r="D21" s="119"/>
      <c r="E21" s="119"/>
      <c r="F21" s="85"/>
      <c r="G21" s="86" t="s">
        <v>42</v>
      </c>
      <c r="H21" s="87">
        <f>VLOOKUP($G21,Vlookup!$A$2:$F$29,5,FALSE)*Summary!$F21</f>
        <v>0</v>
      </c>
      <c r="I21" s="88">
        <f>VLOOKUP(Summary!$G21,Vlookup!$A$2:$F$28,6,FALSE)*Summary!$F21</f>
        <v>0</v>
      </c>
      <c r="J21" s="16" t="str">
        <f>VLOOKUP(Summary!$G21,Vlookup!$A$31:$B$57,2,FALSE)</f>
        <v>J</v>
      </c>
      <c r="K21" s="22"/>
      <c r="L21" s="41" t="s">
        <v>41</v>
      </c>
      <c r="M21" s="41"/>
      <c r="N21" s="42" t="s">
        <v>40</v>
      </c>
      <c r="O21" s="43"/>
      <c r="R21" s="43"/>
      <c r="S21" s="43"/>
    </row>
    <row r="22" spans="1:21" ht="27.75" customHeight="1" x14ac:dyDescent="0.45">
      <c r="A22" s="89"/>
      <c r="B22" s="104"/>
      <c r="C22" s="104"/>
      <c r="D22" s="118"/>
      <c r="E22" s="118"/>
      <c r="F22" s="90"/>
      <c r="G22" s="91" t="s">
        <v>42</v>
      </c>
      <c r="H22" s="92">
        <f>VLOOKUP($G22,Vlookup!$A$2:$F$29,5,FALSE)*Summary!$F22</f>
        <v>0</v>
      </c>
      <c r="I22" s="93">
        <f>VLOOKUP(Summary!$G22,Vlookup!$A$2:$F$28,6,FALSE)*Summary!$F22</f>
        <v>0</v>
      </c>
      <c r="J22" s="16" t="str">
        <f>VLOOKUP(Summary!$G22,Vlookup!$A$31:$B$57,2,FALSE)</f>
        <v>J</v>
      </c>
      <c r="L22" s="39">
        <v>40</v>
      </c>
      <c r="M22" s="44"/>
      <c r="N22" s="44" t="s">
        <v>15</v>
      </c>
      <c r="R22" s="43"/>
      <c r="S22" s="43"/>
    </row>
    <row r="23" spans="1:21" ht="27.75" customHeight="1" x14ac:dyDescent="0.45">
      <c r="A23" s="84"/>
      <c r="B23" s="103"/>
      <c r="C23" s="103"/>
      <c r="D23" s="119"/>
      <c r="E23" s="119"/>
      <c r="F23" s="85"/>
      <c r="G23" s="86" t="s">
        <v>42</v>
      </c>
      <c r="H23" s="87">
        <f>VLOOKUP($G23,Vlookup!$A$2:$F$29,5,FALSE)*Summary!$F23</f>
        <v>0</v>
      </c>
      <c r="I23" s="88">
        <f>VLOOKUP(Summary!$G23,Vlookup!$A$2:$F$28,6,FALSE)*Summary!$F23</f>
        <v>0</v>
      </c>
      <c r="J23" s="16" t="str">
        <f>VLOOKUP(Summary!$G23,Vlookup!$A$31:$B$57,2,FALSE)</f>
        <v>J</v>
      </c>
      <c r="K23" s="22"/>
      <c r="L23" s="45">
        <v>45</v>
      </c>
      <c r="M23" s="44"/>
      <c r="N23" s="46" t="s">
        <v>16</v>
      </c>
      <c r="O23" s="43"/>
      <c r="R23" s="43"/>
      <c r="S23" s="43"/>
    </row>
    <row r="24" spans="1:21" ht="27.75" customHeight="1" x14ac:dyDescent="0.45">
      <c r="A24" s="89"/>
      <c r="B24" s="104"/>
      <c r="C24" s="104"/>
      <c r="D24" s="118"/>
      <c r="E24" s="118"/>
      <c r="F24" s="90"/>
      <c r="G24" s="91" t="s">
        <v>42</v>
      </c>
      <c r="H24" s="92">
        <f>VLOOKUP($G24,Vlookup!$A$2:$F$29,5,FALSE)*Summary!$F24</f>
        <v>0</v>
      </c>
      <c r="I24" s="93">
        <f>VLOOKUP(Summary!$G24,Vlookup!$A$2:$F$28,6,FALSE)*Summary!$F24</f>
        <v>0</v>
      </c>
      <c r="J24" s="16" t="str">
        <f>VLOOKUP(Summary!$G24,Vlookup!$A$31:$B$57,2,FALSE)</f>
        <v>J</v>
      </c>
      <c r="L24" s="39">
        <v>50</v>
      </c>
      <c r="M24" s="44"/>
      <c r="N24" s="44" t="s">
        <v>17</v>
      </c>
      <c r="R24" s="43"/>
      <c r="S24" s="43"/>
    </row>
    <row r="25" spans="1:21" ht="27.75" customHeight="1" x14ac:dyDescent="0.45">
      <c r="A25" s="84"/>
      <c r="B25" s="103"/>
      <c r="C25" s="103"/>
      <c r="D25" s="119"/>
      <c r="E25" s="119"/>
      <c r="F25" s="85"/>
      <c r="G25" s="86" t="s">
        <v>42</v>
      </c>
      <c r="H25" s="87">
        <f>VLOOKUP($G25,Vlookup!$A$2:$F$29,5,FALSE)*Summary!$F25</f>
        <v>0</v>
      </c>
      <c r="I25" s="88">
        <f>VLOOKUP(Summary!$G25,Vlookup!$A$2:$F$28,6,FALSE)*Summary!$F25</f>
        <v>0</v>
      </c>
      <c r="J25" s="16" t="str">
        <f>VLOOKUP(Summary!$G25,Vlookup!$A$31:$B$57,2,FALSE)</f>
        <v>J</v>
      </c>
      <c r="K25" s="22"/>
      <c r="L25" s="45">
        <v>55</v>
      </c>
      <c r="M25" s="44"/>
      <c r="N25" s="46" t="s">
        <v>18</v>
      </c>
      <c r="O25" s="43"/>
      <c r="R25" s="43"/>
      <c r="S25" s="43"/>
    </row>
    <row r="26" spans="1:21" ht="27.75" customHeight="1" x14ac:dyDescent="0.45">
      <c r="A26" s="89"/>
      <c r="B26" s="104"/>
      <c r="C26" s="104"/>
      <c r="D26" s="118"/>
      <c r="E26" s="118"/>
      <c r="F26" s="90"/>
      <c r="G26" s="91" t="s">
        <v>42</v>
      </c>
      <c r="H26" s="92">
        <f>VLOOKUP($G26,Vlookup!$A$2:$F$29,5,FALSE)*Summary!$F26</f>
        <v>0</v>
      </c>
      <c r="I26" s="93">
        <f>VLOOKUP(Summary!$G26,Vlookup!$A$2:$F$28,6,FALSE)*Summary!$F26</f>
        <v>0</v>
      </c>
      <c r="J26" s="16" t="str">
        <f>VLOOKUP(Summary!$G26,Vlookup!$A$31:$B$57,2,FALSE)</f>
        <v>J</v>
      </c>
      <c r="L26" s="39">
        <v>60</v>
      </c>
      <c r="M26" s="44"/>
      <c r="N26" s="44" t="s">
        <v>19</v>
      </c>
      <c r="R26" s="43"/>
      <c r="S26" s="43"/>
    </row>
    <row r="27" spans="1:21" ht="27.75" customHeight="1" x14ac:dyDescent="0.45">
      <c r="A27" s="84"/>
      <c r="B27" s="103"/>
      <c r="C27" s="103"/>
      <c r="D27" s="119"/>
      <c r="E27" s="119"/>
      <c r="F27" s="85"/>
      <c r="G27" s="86" t="s">
        <v>42</v>
      </c>
      <c r="H27" s="87">
        <f>VLOOKUP($G27,Vlookup!$A$2:$F$29,5,FALSE)*Summary!$F27</f>
        <v>0</v>
      </c>
      <c r="I27" s="88">
        <f>VLOOKUP(Summary!$G27,Vlookup!$A$2:$F$28,6,FALSE)*Summary!$F27</f>
        <v>0</v>
      </c>
      <c r="J27" s="16" t="str">
        <f>VLOOKUP(Summary!$G27,Vlookup!$A$31:$B$57,2,FALSE)</f>
        <v>J</v>
      </c>
      <c r="K27" s="22"/>
      <c r="L27" s="45">
        <v>65</v>
      </c>
      <c r="M27" s="44"/>
      <c r="N27" s="46" t="s">
        <v>20</v>
      </c>
      <c r="O27" s="43"/>
      <c r="R27" s="43"/>
      <c r="S27" s="43"/>
    </row>
    <row r="28" spans="1:21" ht="27.75" customHeight="1" x14ac:dyDescent="0.45">
      <c r="A28" s="89"/>
      <c r="B28" s="104"/>
      <c r="C28" s="104"/>
      <c r="D28" s="118"/>
      <c r="E28" s="118"/>
      <c r="F28" s="90"/>
      <c r="G28" s="91" t="s">
        <v>42</v>
      </c>
      <c r="H28" s="92">
        <f>VLOOKUP($G28,Vlookup!$A$2:$F$29,5,FALSE)*Summary!$F28</f>
        <v>0</v>
      </c>
      <c r="I28" s="93">
        <f>VLOOKUP(Summary!$G28,Vlookup!$A$2:$F$28,6,FALSE)*Summary!$F28</f>
        <v>0</v>
      </c>
      <c r="J28" s="16" t="str">
        <f>VLOOKUP(Summary!$G28,Vlookup!$A$31:$B$57,2,FALSE)</f>
        <v>J</v>
      </c>
      <c r="L28" s="39">
        <v>70</v>
      </c>
      <c r="M28" s="44"/>
      <c r="N28" s="44" t="s">
        <v>21</v>
      </c>
      <c r="R28" s="43"/>
      <c r="S28" s="43"/>
    </row>
    <row r="29" spans="1:21" ht="27.75" customHeight="1" x14ac:dyDescent="0.45">
      <c r="A29" s="84"/>
      <c r="B29" s="103"/>
      <c r="C29" s="103"/>
      <c r="D29" s="119"/>
      <c r="E29" s="119"/>
      <c r="F29" s="85"/>
      <c r="G29" s="86" t="s">
        <v>42</v>
      </c>
      <c r="H29" s="87">
        <f>VLOOKUP($G29,Vlookup!$A$2:$F$29,5,FALSE)*Summary!$F29</f>
        <v>0</v>
      </c>
      <c r="I29" s="88">
        <f>VLOOKUP(Summary!$G29,Vlookup!$A$2:$F$28,6,FALSE)*Summary!$F29</f>
        <v>0</v>
      </c>
      <c r="J29" s="16" t="str">
        <f>VLOOKUP(Summary!$G29,Vlookup!$A$31:$B$57,2,FALSE)</f>
        <v>J</v>
      </c>
      <c r="K29" s="22"/>
      <c r="L29" s="45">
        <v>80</v>
      </c>
      <c r="M29" s="44"/>
      <c r="N29" s="46" t="s">
        <v>22</v>
      </c>
      <c r="O29" s="43"/>
      <c r="R29" s="43"/>
      <c r="S29" s="43"/>
    </row>
    <row r="30" spans="1:21" ht="27.75" customHeight="1" x14ac:dyDescent="0.45">
      <c r="A30" s="89"/>
      <c r="B30" s="104"/>
      <c r="C30" s="104"/>
      <c r="D30" s="118"/>
      <c r="E30" s="118"/>
      <c r="F30" s="90"/>
      <c r="G30" s="91" t="s">
        <v>42</v>
      </c>
      <c r="H30" s="92">
        <f>VLOOKUP($G30,Vlookup!$A$2:$F$29,5,FALSE)*Summary!$F30</f>
        <v>0</v>
      </c>
      <c r="I30" s="93">
        <f>VLOOKUP(Summary!$G30,Vlookup!$A$2:$F$28,6,FALSE)*Summary!$F30</f>
        <v>0</v>
      </c>
      <c r="J30" s="16" t="str">
        <f>VLOOKUP(Summary!$G30,Vlookup!$A$31:$B$57,2,FALSE)</f>
        <v>J</v>
      </c>
      <c r="L30" s="39">
        <v>85</v>
      </c>
      <c r="M30" s="44"/>
      <c r="N30" s="44" t="s">
        <v>23</v>
      </c>
      <c r="R30" s="43"/>
      <c r="S30" s="43"/>
    </row>
    <row r="31" spans="1:21" ht="27.75" customHeight="1" x14ac:dyDescent="0.45">
      <c r="A31" s="84"/>
      <c r="B31" s="103"/>
      <c r="C31" s="103"/>
      <c r="D31" s="119"/>
      <c r="E31" s="119"/>
      <c r="F31" s="85"/>
      <c r="G31" s="86" t="s">
        <v>42</v>
      </c>
      <c r="H31" s="87">
        <f>VLOOKUP($G31,Vlookup!$A$2:$F$29,5,FALSE)*Summary!$F31</f>
        <v>0</v>
      </c>
      <c r="I31" s="88">
        <f>VLOOKUP(Summary!$G31,Vlookup!$A$2:$F$28,6,FALSE)*Summary!$F31</f>
        <v>0</v>
      </c>
      <c r="J31" s="16" t="str">
        <f>VLOOKUP(Summary!$G31,Vlookup!$A$31:$B$57,2,FALSE)</f>
        <v>J</v>
      </c>
      <c r="K31" s="22"/>
      <c r="L31" s="45">
        <v>90</v>
      </c>
      <c r="M31" s="44"/>
      <c r="N31" s="46" t="s">
        <v>24</v>
      </c>
      <c r="O31" s="43"/>
      <c r="R31" s="43"/>
      <c r="S31" s="43"/>
    </row>
    <row r="32" spans="1:21" ht="27.75" customHeight="1" x14ac:dyDescent="0.45">
      <c r="A32" s="89"/>
      <c r="B32" s="104"/>
      <c r="C32" s="104"/>
      <c r="D32" s="118"/>
      <c r="E32" s="118"/>
      <c r="F32" s="90"/>
      <c r="G32" s="91" t="s">
        <v>42</v>
      </c>
      <c r="H32" s="92">
        <f>VLOOKUP($G32,Vlookup!$A$2:$F$29,5,FALSE)*Summary!$F32</f>
        <v>0</v>
      </c>
      <c r="I32" s="93">
        <f>VLOOKUP(Summary!$G32,Vlookup!$A$2:$F$28,6,FALSE)*Summary!$F32</f>
        <v>0</v>
      </c>
      <c r="J32" s="16" t="str">
        <f>VLOOKUP(Summary!$G32,Vlookup!$A$31:$B$57,2,FALSE)</f>
        <v>J</v>
      </c>
      <c r="L32" s="114" t="s">
        <v>118</v>
      </c>
      <c r="M32" s="114"/>
      <c r="N32" s="114"/>
      <c r="O32" s="114"/>
      <c r="P32" s="114"/>
      <c r="Q32" s="114"/>
      <c r="R32" s="114"/>
      <c r="S32" s="114"/>
      <c r="T32" s="114"/>
      <c r="U32" s="114"/>
    </row>
    <row r="33" spans="1:21" ht="27.75" customHeight="1" x14ac:dyDescent="0.45">
      <c r="A33" s="84"/>
      <c r="B33" s="103"/>
      <c r="C33" s="103"/>
      <c r="D33" s="119"/>
      <c r="E33" s="119"/>
      <c r="F33" s="85"/>
      <c r="G33" s="86" t="s">
        <v>42</v>
      </c>
      <c r="H33" s="87">
        <f>VLOOKUP($G33,Vlookup!$A$2:$F$29,5,FALSE)*Summary!$F33</f>
        <v>0</v>
      </c>
      <c r="I33" s="88">
        <f>VLOOKUP(Summary!$G33,Vlookup!$A$2:$F$28,6,FALSE)*Summary!$F33</f>
        <v>0</v>
      </c>
      <c r="J33" s="16" t="str">
        <f>VLOOKUP(Summary!$G33,Vlookup!$A$31:$B$57,2,FALSE)</f>
        <v>J</v>
      </c>
      <c r="K33" s="22"/>
      <c r="L33" s="114"/>
      <c r="M33" s="114"/>
      <c r="N33" s="114"/>
      <c r="O33" s="114"/>
      <c r="P33" s="114"/>
      <c r="Q33" s="114"/>
      <c r="R33" s="114"/>
      <c r="S33" s="114"/>
      <c r="T33" s="114"/>
      <c r="U33" s="114"/>
    </row>
    <row r="34" spans="1:21" ht="27.75" customHeight="1" x14ac:dyDescent="0.45">
      <c r="A34" s="89"/>
      <c r="B34" s="104"/>
      <c r="C34" s="104"/>
      <c r="D34" s="118"/>
      <c r="E34" s="118"/>
      <c r="F34" s="90"/>
      <c r="G34" s="91" t="s">
        <v>42</v>
      </c>
      <c r="H34" s="92">
        <f>VLOOKUP($G34,Vlookup!$A$2:$F$29,5,FALSE)*Summary!$F34</f>
        <v>0</v>
      </c>
      <c r="I34" s="93">
        <f>VLOOKUP(Summary!$G34,Vlookup!$A$2:$F$28,6,FALSE)*Summary!$F34</f>
        <v>0</v>
      </c>
      <c r="J34" s="16" t="str">
        <f>VLOOKUP(Summary!$G34,Vlookup!$A$31:$B$57,2,FALSE)</f>
        <v>J</v>
      </c>
      <c r="N34" s="47"/>
      <c r="R34" s="43"/>
      <c r="S34" s="43"/>
    </row>
    <row r="35" spans="1:21" ht="27.75" customHeight="1" x14ac:dyDescent="0.45">
      <c r="A35" s="84"/>
      <c r="B35" s="103"/>
      <c r="C35" s="103"/>
      <c r="D35" s="119"/>
      <c r="E35" s="119"/>
      <c r="F35" s="85"/>
      <c r="G35" s="86" t="s">
        <v>42</v>
      </c>
      <c r="H35" s="87">
        <f>VLOOKUP($G35,Vlookup!$A$2:$F$29,5,FALSE)*Summary!$F35</f>
        <v>0</v>
      </c>
      <c r="I35" s="88">
        <f>VLOOKUP(Summary!$G35,Vlookup!$A$2:$F$28,6,FALSE)*Summary!$F35</f>
        <v>0</v>
      </c>
      <c r="J35" s="16" t="str">
        <f>VLOOKUP(Summary!$G35,Vlookup!$A$31:$B$57,2,FALSE)</f>
        <v>J</v>
      </c>
      <c r="K35" s="22"/>
      <c r="L35" s="41" t="s">
        <v>41</v>
      </c>
      <c r="M35" s="41"/>
      <c r="N35" s="42" t="s">
        <v>57</v>
      </c>
      <c r="O35" s="43"/>
      <c r="R35" s="43"/>
      <c r="S35" s="43"/>
    </row>
    <row r="36" spans="1:21" ht="27.75" customHeight="1" x14ac:dyDescent="0.45">
      <c r="A36" s="89"/>
      <c r="B36" s="104"/>
      <c r="C36" s="104"/>
      <c r="D36" s="118"/>
      <c r="E36" s="118"/>
      <c r="F36" s="90"/>
      <c r="G36" s="91" t="s">
        <v>42</v>
      </c>
      <c r="H36" s="92">
        <f>VLOOKUP($G36,Vlookup!$A$2:$F$29,5,FALSE)*Summary!$F36</f>
        <v>0</v>
      </c>
      <c r="I36" s="93">
        <f>VLOOKUP(Summary!$G36,Vlookup!$A$2:$F$28,6,FALSE)*Summary!$F36</f>
        <v>0</v>
      </c>
      <c r="J36" s="16" t="str">
        <f>VLOOKUP(Summary!$G36,Vlookup!$A$31:$B$57,2,FALSE)</f>
        <v>J</v>
      </c>
      <c r="L36" s="45" t="s">
        <v>61</v>
      </c>
      <c r="M36" s="44"/>
      <c r="N36" s="44" t="s">
        <v>58</v>
      </c>
      <c r="R36" s="43"/>
      <c r="S36" s="43"/>
    </row>
    <row r="37" spans="1:21" ht="27.75" customHeight="1" x14ac:dyDescent="0.45">
      <c r="A37" s="84"/>
      <c r="B37" s="103"/>
      <c r="C37" s="103"/>
      <c r="D37" s="119"/>
      <c r="E37" s="119"/>
      <c r="F37" s="85"/>
      <c r="G37" s="86" t="s">
        <v>42</v>
      </c>
      <c r="H37" s="87">
        <f>VLOOKUP($G37,Vlookup!$A$2:$F$29,5,FALSE)*Summary!$F37</f>
        <v>0</v>
      </c>
      <c r="I37" s="88">
        <f>VLOOKUP(Summary!$G37,Vlookup!$A$2:$F$28,6,FALSE)*Summary!$F37</f>
        <v>0</v>
      </c>
      <c r="J37" s="16" t="str">
        <f>VLOOKUP(Summary!$G37,Vlookup!$A$31:$B$57,2,FALSE)</f>
        <v>J</v>
      </c>
      <c r="K37" s="22"/>
      <c r="L37" s="45" t="s">
        <v>62</v>
      </c>
      <c r="M37" s="44"/>
      <c r="N37" s="46" t="s">
        <v>59</v>
      </c>
      <c r="O37" s="43"/>
      <c r="R37" s="43"/>
      <c r="S37" s="43"/>
    </row>
    <row r="38" spans="1:21" ht="27.75" customHeight="1" x14ac:dyDescent="0.45">
      <c r="A38" s="89"/>
      <c r="B38" s="104"/>
      <c r="C38" s="104"/>
      <c r="D38" s="118"/>
      <c r="E38" s="118"/>
      <c r="F38" s="90"/>
      <c r="G38" s="91" t="s">
        <v>42</v>
      </c>
      <c r="H38" s="92">
        <f>VLOOKUP($G38,Vlookup!$A$2:$F$29,5,FALSE)*Summary!$F38</f>
        <v>0</v>
      </c>
      <c r="I38" s="93">
        <f>VLOOKUP(Summary!$G38,Vlookup!$A$2:$F$28,6,FALSE)*Summary!$F38</f>
        <v>0</v>
      </c>
      <c r="J38" s="16" t="str">
        <f>VLOOKUP(Summary!$G38,Vlookup!$A$31:$B$57,2,FALSE)</f>
        <v>J</v>
      </c>
      <c r="L38" s="45" t="s">
        <v>63</v>
      </c>
      <c r="M38" s="44"/>
      <c r="N38" s="44" t="s">
        <v>17</v>
      </c>
      <c r="R38" s="43"/>
      <c r="S38" s="43"/>
    </row>
    <row r="39" spans="1:21" ht="27.75" customHeight="1" x14ac:dyDescent="0.45">
      <c r="A39" s="84"/>
      <c r="B39" s="103"/>
      <c r="C39" s="103"/>
      <c r="D39" s="119"/>
      <c r="E39" s="119"/>
      <c r="F39" s="85"/>
      <c r="G39" s="86" t="s">
        <v>42</v>
      </c>
      <c r="H39" s="87">
        <f>VLOOKUP($G39,Vlookup!$A$2:$F$29,5,FALSE)*Summary!$F39</f>
        <v>0</v>
      </c>
      <c r="I39" s="88">
        <f>VLOOKUP(Summary!$G39,Vlookup!$A$2:$F$28,6,FALSE)*Summary!$F39</f>
        <v>0</v>
      </c>
      <c r="J39" s="16" t="str">
        <f>VLOOKUP(Summary!$G39,Vlookup!$A$31:$B$57,2,FALSE)</f>
        <v>J</v>
      </c>
      <c r="K39" s="22"/>
      <c r="L39" s="45" t="s">
        <v>64</v>
      </c>
      <c r="M39" s="44"/>
      <c r="N39" s="46" t="s">
        <v>18</v>
      </c>
      <c r="O39" s="43"/>
      <c r="R39" s="43"/>
      <c r="S39" s="43"/>
    </row>
    <row r="40" spans="1:21" ht="27.75" customHeight="1" x14ac:dyDescent="0.45">
      <c r="A40" s="89"/>
      <c r="B40" s="104"/>
      <c r="C40" s="104"/>
      <c r="D40" s="118"/>
      <c r="E40" s="118"/>
      <c r="F40" s="90"/>
      <c r="G40" s="91" t="s">
        <v>42</v>
      </c>
      <c r="H40" s="92">
        <f>VLOOKUP($G40,Vlookup!$A$2:$F$29,5,FALSE)*Summary!$F40</f>
        <v>0</v>
      </c>
      <c r="I40" s="93">
        <f>VLOOKUP(Summary!$G40,Vlookup!$A$2:$F$28,6,FALSE)*Summary!$F40</f>
        <v>0</v>
      </c>
      <c r="J40" s="16" t="str">
        <f>VLOOKUP(Summary!$G40,Vlookup!$A$31:$B$57,2,FALSE)</f>
        <v>J</v>
      </c>
      <c r="L40" s="45" t="s">
        <v>65</v>
      </c>
      <c r="M40" s="44"/>
      <c r="N40" s="44" t="s">
        <v>19</v>
      </c>
      <c r="R40" s="43"/>
      <c r="S40" s="43"/>
    </row>
    <row r="41" spans="1:21" ht="27.75" customHeight="1" x14ac:dyDescent="0.45">
      <c r="A41" s="84"/>
      <c r="B41" s="103"/>
      <c r="C41" s="103"/>
      <c r="D41" s="119"/>
      <c r="E41" s="119"/>
      <c r="F41" s="85"/>
      <c r="G41" s="86" t="s">
        <v>42</v>
      </c>
      <c r="H41" s="87">
        <f>VLOOKUP($G41,Vlookup!$A$2:$F$29,5,FALSE)*Summary!$F41</f>
        <v>0</v>
      </c>
      <c r="I41" s="88">
        <f>VLOOKUP(Summary!$G41,Vlookup!$A$2:$F$28,6,FALSE)*Summary!$F41</f>
        <v>0</v>
      </c>
      <c r="J41" s="16" t="str">
        <f>VLOOKUP(Summary!$G41,Vlookup!$A$31:$B$57,2,FALSE)</f>
        <v>J</v>
      </c>
      <c r="K41" s="22"/>
      <c r="L41" s="45" t="s">
        <v>66</v>
      </c>
      <c r="M41" s="44"/>
      <c r="N41" s="46" t="s">
        <v>20</v>
      </c>
      <c r="O41" s="43"/>
      <c r="R41" s="43"/>
      <c r="S41" s="43"/>
    </row>
    <row r="42" spans="1:21" ht="27.75" customHeight="1" x14ac:dyDescent="0.45">
      <c r="A42" s="89"/>
      <c r="B42" s="104"/>
      <c r="C42" s="104"/>
      <c r="D42" s="118"/>
      <c r="E42" s="118"/>
      <c r="F42" s="90"/>
      <c r="G42" s="91" t="s">
        <v>42</v>
      </c>
      <c r="H42" s="92">
        <f>VLOOKUP($G42,Vlookup!$A$2:$F$29,5,FALSE)*Summary!$F42</f>
        <v>0</v>
      </c>
      <c r="I42" s="93">
        <f>VLOOKUP(Summary!$G42,Vlookup!$A$2:$F$28,6,FALSE)*Summary!$F42</f>
        <v>0</v>
      </c>
      <c r="J42" s="16" t="str">
        <f>VLOOKUP(Summary!$G42,Vlookup!$A$31:$B$57,2,FALSE)</f>
        <v>J</v>
      </c>
      <c r="L42" s="45" t="s">
        <v>67</v>
      </c>
      <c r="M42" s="44"/>
      <c r="N42" s="44" t="s">
        <v>21</v>
      </c>
      <c r="R42" s="43"/>
      <c r="S42" s="43"/>
    </row>
    <row r="43" spans="1:21" ht="27.75" customHeight="1" x14ac:dyDescent="0.45">
      <c r="A43" s="84"/>
      <c r="B43" s="103"/>
      <c r="C43" s="103"/>
      <c r="D43" s="119"/>
      <c r="E43" s="119"/>
      <c r="F43" s="85"/>
      <c r="G43" s="86" t="s">
        <v>42</v>
      </c>
      <c r="H43" s="87">
        <f>VLOOKUP($G43,Vlookup!$A$2:$F$29,5,FALSE)*Summary!$F43</f>
        <v>0</v>
      </c>
      <c r="I43" s="88">
        <f>VLOOKUP(Summary!$G43,Vlookup!$A$2:$F$28,6,FALSE)*Summary!$F43</f>
        <v>0</v>
      </c>
      <c r="J43" s="16" t="str">
        <f>VLOOKUP(Summary!$G43,Vlookup!$A$31:$B$57,2,FALSE)</f>
        <v>J</v>
      </c>
      <c r="K43" s="22"/>
      <c r="L43" s="45" t="s">
        <v>68</v>
      </c>
      <c r="M43" s="44"/>
      <c r="N43" s="46" t="s">
        <v>22</v>
      </c>
      <c r="O43" s="43"/>
      <c r="R43" s="43"/>
      <c r="S43" s="43"/>
    </row>
    <row r="44" spans="1:21" ht="27.75" customHeight="1" x14ac:dyDescent="0.45">
      <c r="A44" s="89"/>
      <c r="B44" s="104"/>
      <c r="C44" s="104"/>
      <c r="D44" s="118"/>
      <c r="E44" s="118"/>
      <c r="F44" s="90"/>
      <c r="G44" s="91" t="s">
        <v>42</v>
      </c>
      <c r="H44" s="92">
        <f>VLOOKUP($G44,Vlookup!$A$2:$F$29,5,FALSE)*Summary!$F44</f>
        <v>0</v>
      </c>
      <c r="I44" s="93">
        <f>VLOOKUP(Summary!$G44,Vlookup!$A$2:$F$28,6,FALSE)*Summary!$F44</f>
        <v>0</v>
      </c>
      <c r="J44" s="16" t="str">
        <f>VLOOKUP(Summary!$G44,Vlookup!$A$31:$B$57,2,FALSE)</f>
        <v>J</v>
      </c>
      <c r="L44" s="45" t="s">
        <v>69</v>
      </c>
      <c r="M44" s="44"/>
      <c r="N44" s="44" t="s">
        <v>23</v>
      </c>
      <c r="R44" s="43"/>
      <c r="S44" s="43"/>
    </row>
    <row r="45" spans="1:21" ht="27.75" customHeight="1" x14ac:dyDescent="0.45">
      <c r="A45" s="84"/>
      <c r="B45" s="103"/>
      <c r="C45" s="103"/>
      <c r="D45" s="119"/>
      <c r="E45" s="119"/>
      <c r="F45" s="85"/>
      <c r="G45" s="86" t="s">
        <v>42</v>
      </c>
      <c r="H45" s="87">
        <f>VLOOKUP($G45,Vlookup!$A$2:$F$29,5,FALSE)*Summary!$F45</f>
        <v>0</v>
      </c>
      <c r="I45" s="88">
        <f>VLOOKUP(Summary!$G45,Vlookup!$A$2:$F$28,6,FALSE)*Summary!$F45</f>
        <v>0</v>
      </c>
      <c r="J45" s="16" t="str">
        <f>VLOOKUP(Summary!$G45,Vlookup!$A$31:$B$57,2,FALSE)</f>
        <v>J</v>
      </c>
      <c r="K45" s="22"/>
      <c r="L45" s="45" t="s">
        <v>70</v>
      </c>
      <c r="M45" s="44"/>
      <c r="N45" s="46" t="s">
        <v>60</v>
      </c>
      <c r="O45" s="43"/>
      <c r="R45" s="43"/>
      <c r="S45" s="43"/>
    </row>
    <row r="46" spans="1:21" ht="27.75" customHeight="1" x14ac:dyDescent="0.45">
      <c r="A46" s="89"/>
      <c r="B46" s="104"/>
      <c r="C46" s="104"/>
      <c r="D46" s="118"/>
      <c r="E46" s="118"/>
      <c r="F46" s="90"/>
      <c r="G46" s="91" t="s">
        <v>42</v>
      </c>
      <c r="H46" s="92">
        <f>VLOOKUP($G46,Vlookup!$A$2:$F$29,5,FALSE)*Summary!$F46</f>
        <v>0</v>
      </c>
      <c r="I46" s="93">
        <f>VLOOKUP(Summary!$G46,Vlookup!$A$2:$F$28,6,FALSE)*Summary!$F46</f>
        <v>0</v>
      </c>
      <c r="J46" s="16" t="str">
        <f>VLOOKUP(Summary!$G46,Vlookup!$A$31:$B$57,2,FALSE)</f>
        <v>J</v>
      </c>
      <c r="L46" s="114" t="s">
        <v>119</v>
      </c>
      <c r="M46" s="114"/>
      <c r="N46" s="114"/>
      <c r="O46" s="114"/>
      <c r="P46" s="114"/>
      <c r="Q46" s="114"/>
      <c r="R46" s="114"/>
      <c r="S46" s="114"/>
      <c r="T46" s="114"/>
      <c r="U46" s="114"/>
    </row>
    <row r="47" spans="1:21" ht="27.75" customHeight="1" x14ac:dyDescent="0.45">
      <c r="A47" s="84"/>
      <c r="B47" s="103"/>
      <c r="C47" s="103"/>
      <c r="D47" s="119"/>
      <c r="E47" s="119"/>
      <c r="F47" s="85"/>
      <c r="G47" s="86" t="s">
        <v>42</v>
      </c>
      <c r="H47" s="87">
        <f>VLOOKUP($G47,Vlookup!$A$2:$F$29,5,FALSE)*Summary!$F47</f>
        <v>0</v>
      </c>
      <c r="I47" s="88">
        <f>VLOOKUP(Summary!$G47,Vlookup!$A$2:$F$28,6,FALSE)*Summary!$F47</f>
        <v>0</v>
      </c>
      <c r="J47" s="16" t="str">
        <f>VLOOKUP(Summary!$G47,Vlookup!$A$31:$B$57,2,FALSE)</f>
        <v>J</v>
      </c>
      <c r="K47" s="22"/>
      <c r="L47" s="114"/>
      <c r="M47" s="114"/>
      <c r="N47" s="114"/>
      <c r="O47" s="114"/>
      <c r="P47" s="114"/>
      <c r="Q47" s="114"/>
      <c r="R47" s="114"/>
      <c r="S47" s="114"/>
      <c r="T47" s="114"/>
      <c r="U47" s="114"/>
    </row>
    <row r="48" spans="1:21" ht="27.75" customHeight="1" x14ac:dyDescent="0.45">
      <c r="A48" s="89"/>
      <c r="B48" s="104"/>
      <c r="C48" s="104"/>
      <c r="D48" s="118"/>
      <c r="E48" s="118"/>
      <c r="F48" s="90"/>
      <c r="G48" s="91" t="s">
        <v>42</v>
      </c>
      <c r="H48" s="92">
        <f>VLOOKUP($G48,Vlookup!$A$2:$F$29,5,FALSE)*Summary!$F48</f>
        <v>0</v>
      </c>
      <c r="I48" s="93">
        <f>VLOOKUP(Summary!$G48,Vlookup!$A$2:$F$28,6,FALSE)*Summary!$F48</f>
        <v>0</v>
      </c>
      <c r="J48" s="16" t="str">
        <f>VLOOKUP(Summary!$G48,Vlookup!$A$31:$B$57,2,FALSE)</f>
        <v>J</v>
      </c>
      <c r="N48" s="47"/>
      <c r="R48" s="43"/>
      <c r="S48" s="43"/>
    </row>
    <row r="49" spans="1:21" ht="27.75" customHeight="1" x14ac:dyDescent="0.45">
      <c r="A49" s="84"/>
      <c r="B49" s="103"/>
      <c r="C49" s="103"/>
      <c r="D49" s="119"/>
      <c r="E49" s="119"/>
      <c r="F49" s="85"/>
      <c r="G49" s="86" t="s">
        <v>42</v>
      </c>
      <c r="H49" s="87">
        <f>VLOOKUP($G49,Vlookup!$A$2:$F$29,5,FALSE)*Summary!$F49</f>
        <v>0</v>
      </c>
      <c r="I49" s="88">
        <f>VLOOKUP(Summary!$G49,Vlookup!$A$2:$F$28,6,FALSE)*Summary!$F49</f>
        <v>0</v>
      </c>
      <c r="J49" s="16" t="str">
        <f>VLOOKUP(Summary!$G49,Vlookup!$A$31:$B$57,2,FALSE)</f>
        <v>J</v>
      </c>
      <c r="K49" s="22"/>
      <c r="L49" s="41"/>
      <c r="M49" s="41"/>
      <c r="N49" s="42"/>
      <c r="O49" s="43"/>
      <c r="R49" s="43"/>
      <c r="S49" s="43"/>
    </row>
    <row r="50" spans="1:21" ht="27.75" customHeight="1" x14ac:dyDescent="0.45">
      <c r="A50" s="89"/>
      <c r="B50" s="104"/>
      <c r="C50" s="104"/>
      <c r="D50" s="118"/>
      <c r="E50" s="118"/>
      <c r="F50" s="90"/>
      <c r="G50" s="91" t="s">
        <v>42</v>
      </c>
      <c r="H50" s="92">
        <f>VLOOKUP($G50,Vlookup!$A$2:$F$29,5,FALSE)*Summary!$F50</f>
        <v>0</v>
      </c>
      <c r="I50" s="93">
        <f>VLOOKUP(Summary!$G50,Vlookup!$A$2:$F$28,6,FALSE)*Summary!$F50</f>
        <v>0</v>
      </c>
      <c r="J50" s="16" t="str">
        <f>VLOOKUP(Summary!$G50,Vlookup!$A$31:$B$57,2,FALSE)</f>
        <v>J</v>
      </c>
      <c r="N50" s="47"/>
      <c r="R50" s="43"/>
      <c r="S50" s="43"/>
    </row>
    <row r="51" spans="1:21" ht="27.75" customHeight="1" x14ac:dyDescent="0.45">
      <c r="A51" s="84"/>
      <c r="B51" s="103"/>
      <c r="C51" s="103"/>
      <c r="D51" s="119"/>
      <c r="E51" s="119"/>
      <c r="F51" s="85"/>
      <c r="G51" s="86" t="s">
        <v>42</v>
      </c>
      <c r="H51" s="87">
        <f>VLOOKUP($G51,Vlookup!$A$2:$F$29,5,FALSE)*Summary!$F51</f>
        <v>0</v>
      </c>
      <c r="I51" s="88">
        <f>VLOOKUP(Summary!$G51,Vlookup!$A$2:$F$28,6,FALSE)*Summary!$F51</f>
        <v>0</v>
      </c>
      <c r="J51" s="16" t="str">
        <f>VLOOKUP(Summary!$G51,Vlookup!$A$31:$B$57,2,FALSE)</f>
        <v>J</v>
      </c>
      <c r="K51" s="22"/>
      <c r="L51" s="41"/>
      <c r="M51" s="41"/>
      <c r="N51" s="42"/>
      <c r="O51" s="43"/>
      <c r="R51" s="43"/>
      <c r="S51" s="43"/>
    </row>
    <row r="52" spans="1:21" ht="27.75" customHeight="1" x14ac:dyDescent="0.45">
      <c r="A52" s="89"/>
      <c r="B52" s="104"/>
      <c r="C52" s="104"/>
      <c r="D52" s="118"/>
      <c r="E52" s="118"/>
      <c r="F52" s="90"/>
      <c r="G52" s="91" t="s">
        <v>42</v>
      </c>
      <c r="H52" s="92">
        <f>VLOOKUP($G52,Vlookup!$A$2:$F$29,5,FALSE)*Summary!$F52</f>
        <v>0</v>
      </c>
      <c r="I52" s="93">
        <f>VLOOKUP(Summary!$G52,Vlookup!$A$2:$F$28,6,FALSE)*Summary!$F52</f>
        <v>0</v>
      </c>
      <c r="J52" s="16" t="str">
        <f>VLOOKUP(Summary!$G52,Vlookup!$A$31:$B$57,2,FALSE)</f>
        <v>J</v>
      </c>
      <c r="N52" s="47"/>
      <c r="R52" s="43"/>
      <c r="S52" s="43"/>
    </row>
    <row r="53" spans="1:21" ht="27.75" customHeight="1" x14ac:dyDescent="0.45">
      <c r="A53" s="84"/>
      <c r="B53" s="103"/>
      <c r="C53" s="103"/>
      <c r="D53" s="119"/>
      <c r="E53" s="119"/>
      <c r="F53" s="85"/>
      <c r="G53" s="86" t="s">
        <v>42</v>
      </c>
      <c r="H53" s="87">
        <f>VLOOKUP($G53,Vlookup!$A$2:$F$29,5,FALSE)*Summary!$F53</f>
        <v>0</v>
      </c>
      <c r="I53" s="88">
        <f>VLOOKUP(Summary!$G53,Vlookup!$A$2:$F$28,6,FALSE)*Summary!$F53</f>
        <v>0</v>
      </c>
      <c r="J53" s="16" t="str">
        <f>VLOOKUP(Summary!$G53,Vlookup!$A$31:$B$57,2,FALSE)</f>
        <v>J</v>
      </c>
      <c r="K53" s="22"/>
      <c r="L53" s="41"/>
      <c r="M53" s="41"/>
      <c r="N53" s="42"/>
      <c r="O53" s="43"/>
      <c r="R53" s="43"/>
      <c r="S53" s="43"/>
    </row>
    <row r="54" spans="1:21" ht="27.75" customHeight="1" x14ac:dyDescent="0.45">
      <c r="A54" s="76"/>
      <c r="B54" s="142"/>
      <c r="C54" s="142"/>
      <c r="D54" s="143"/>
      <c r="E54" s="143"/>
      <c r="F54" s="77"/>
      <c r="G54" s="78" t="s">
        <v>42</v>
      </c>
      <c r="H54" s="79">
        <f>VLOOKUP($G54,Vlookup!$A$2:$F$29,5,FALSE)*Summary!$F54</f>
        <v>0</v>
      </c>
      <c r="I54" s="80">
        <f>VLOOKUP(Summary!$G54,Vlookup!$A$2:$F$28,6,FALSE)*Summary!$F54</f>
        <v>0</v>
      </c>
      <c r="J54" s="16" t="str">
        <f>VLOOKUP(Summary!$G54,Vlookup!$A$31:$B$57,2,FALSE)</f>
        <v>J</v>
      </c>
      <c r="N54" s="47"/>
      <c r="R54" s="43"/>
      <c r="S54" s="43"/>
    </row>
    <row r="55" spans="1:21" s="23" customFormat="1" ht="28.5" x14ac:dyDescent="0.45">
      <c r="B55" s="37"/>
      <c r="E55" s="58" t="s">
        <v>83</v>
      </c>
      <c r="F55" s="59">
        <f>SUM(F20:F54)</f>
        <v>0</v>
      </c>
      <c r="G55" s="58"/>
      <c r="H55" s="60">
        <f>SUM(H20:H54)</f>
        <v>0</v>
      </c>
      <c r="I55" s="60">
        <f>SUM(I20:I54)</f>
        <v>0</v>
      </c>
      <c r="J55" s="57"/>
      <c r="K55" s="57"/>
    </row>
    <row r="56" spans="1:21" ht="26.25" x14ac:dyDescent="0.4">
      <c r="A56" s="23"/>
      <c r="B56" s="23"/>
      <c r="C56" s="23"/>
      <c r="D56" s="23"/>
      <c r="E56" s="23"/>
      <c r="F56" s="23"/>
      <c r="G56" s="23"/>
      <c r="H56" s="23"/>
      <c r="I56" s="23"/>
      <c r="J56" s="16"/>
      <c r="L56" s="48"/>
      <c r="M56" s="48"/>
      <c r="N56" s="48"/>
      <c r="O56" s="48"/>
      <c r="P56" s="48"/>
      <c r="Q56" s="48"/>
      <c r="R56" s="48"/>
      <c r="S56" s="48"/>
      <c r="T56" s="48"/>
      <c r="U56" s="48"/>
    </row>
    <row r="57" spans="1:21" ht="26.25" x14ac:dyDescent="0.4">
      <c r="A57" s="23"/>
      <c r="B57" s="23"/>
      <c r="C57" s="23"/>
      <c r="D57" s="23"/>
      <c r="E57" s="23"/>
      <c r="F57" s="23"/>
      <c r="G57" s="23"/>
      <c r="H57" s="23"/>
      <c r="I57" s="23"/>
      <c r="J57" s="16"/>
      <c r="T57" s="48"/>
      <c r="U57" s="48"/>
    </row>
    <row r="58" spans="1:21" ht="26.25" x14ac:dyDescent="0.4">
      <c r="A58" s="23"/>
      <c r="B58" s="23"/>
      <c r="C58" s="23"/>
      <c r="D58" s="23"/>
      <c r="E58" s="23"/>
      <c r="F58" s="23"/>
      <c r="G58" s="23"/>
      <c r="H58" s="23"/>
      <c r="I58" s="23"/>
      <c r="J58" s="16"/>
      <c r="T58" s="48"/>
      <c r="U58" s="48"/>
    </row>
    <row r="59" spans="1:21" ht="31.5" x14ac:dyDescent="0.5">
      <c r="A59" s="61" t="s">
        <v>77</v>
      </c>
      <c r="B59" s="38"/>
      <c r="C59" s="38"/>
      <c r="D59" s="38"/>
      <c r="E59" s="38"/>
      <c r="F59" s="38"/>
      <c r="G59" s="23"/>
      <c r="H59" s="62" t="s">
        <v>82</v>
      </c>
      <c r="I59" s="38"/>
      <c r="J59" s="16"/>
      <c r="T59" s="48"/>
      <c r="U59" s="48"/>
    </row>
    <row r="60" spans="1:21" x14ac:dyDescent="0.3">
      <c r="J60" s="16"/>
      <c r="T60" s="48"/>
      <c r="U60" s="48"/>
    </row>
    <row r="61" spans="1:21" x14ac:dyDescent="0.3">
      <c r="A61" s="81" t="s">
        <v>125</v>
      </c>
      <c r="B61" s="82"/>
      <c r="C61" s="82"/>
      <c r="J61" s="16"/>
      <c r="T61" s="48"/>
      <c r="U61" s="48"/>
    </row>
    <row r="62" spans="1:21" x14ac:dyDescent="0.3">
      <c r="A62" s="81" t="s">
        <v>126</v>
      </c>
      <c r="B62" s="82"/>
      <c r="C62" s="82"/>
      <c r="J62" s="16"/>
      <c r="T62" s="48"/>
      <c r="U62" s="48"/>
    </row>
    <row r="63" spans="1:21" x14ac:dyDescent="0.3">
      <c r="A63" s="147" t="s">
        <v>145</v>
      </c>
      <c r="B63" s="82"/>
      <c r="C63" s="82"/>
      <c r="J63" s="16"/>
      <c r="L63" s="48"/>
      <c r="M63" s="48"/>
      <c r="N63" s="48"/>
      <c r="O63" s="48"/>
      <c r="P63" s="48"/>
      <c r="Q63" s="48"/>
      <c r="R63" s="48"/>
      <c r="S63" s="48"/>
      <c r="T63" s="48"/>
      <c r="U63" s="48"/>
    </row>
    <row r="64" spans="1:21" x14ac:dyDescent="0.3">
      <c r="A64" s="147" t="s">
        <v>146</v>
      </c>
      <c r="B64" s="82"/>
      <c r="C64" s="82"/>
      <c r="J64" s="16"/>
    </row>
  </sheetData>
  <sheetProtection algorithmName="SHA-512" hashValue="vz3cBGEgQ1jzMCFkcFG6UM3Gnz4S2Zi01O7ZjRLAuiUj+aUrdQMPk65arWwsq8djI+xPJqmGdchXmnUcJ4+ZXA==" saltValue="sIpIxgrBT8WL4UITwcR/wA==" spinCount="100000" sheet="1" formatCells="0" formatColumns="0" formatRows="0" insertColumns="0" insertRows="0" insertHyperlinks="0" sort="0" autoFilter="0" pivotTables="0"/>
  <protectedRanges>
    <protectedRange sqref="B1:F4 I1:I2 I4 A60:I60" name="Contractor Info"/>
    <protectedRange sqref="A20:G54" name="Data Entry"/>
  </protectedRanges>
  <sortState xmlns:xlrd2="http://schemas.microsoft.com/office/spreadsheetml/2017/richdata2" ref="B20:E25">
    <sortCondition ref="B20:B25"/>
  </sortState>
  <mergeCells count="85">
    <mergeCell ref="D53:E53"/>
    <mergeCell ref="B54:C54"/>
    <mergeCell ref="D54:E54"/>
    <mergeCell ref="I15:I16"/>
    <mergeCell ref="G15:H16"/>
    <mergeCell ref="D50:E50"/>
    <mergeCell ref="B51:C51"/>
    <mergeCell ref="D51:E51"/>
    <mergeCell ref="B52:C52"/>
    <mergeCell ref="D52:E52"/>
    <mergeCell ref="D47:E47"/>
    <mergeCell ref="B48:C48"/>
    <mergeCell ref="D48:E48"/>
    <mergeCell ref="B49:C49"/>
    <mergeCell ref="D49:E49"/>
    <mergeCell ref="D44:E44"/>
    <mergeCell ref="B45:C45"/>
    <mergeCell ref="D45:E45"/>
    <mergeCell ref="B46:C46"/>
    <mergeCell ref="D46:E46"/>
    <mergeCell ref="D41:E41"/>
    <mergeCell ref="B42:C42"/>
    <mergeCell ref="D42:E42"/>
    <mergeCell ref="B43:C43"/>
    <mergeCell ref="D43:E43"/>
    <mergeCell ref="B41:C41"/>
    <mergeCell ref="B44:C44"/>
    <mergeCell ref="D38:E38"/>
    <mergeCell ref="B39:C39"/>
    <mergeCell ref="D39:E39"/>
    <mergeCell ref="B40:C40"/>
    <mergeCell ref="D40:E40"/>
    <mergeCell ref="B38:C38"/>
    <mergeCell ref="D35:E35"/>
    <mergeCell ref="B36:C36"/>
    <mergeCell ref="D36:E36"/>
    <mergeCell ref="B37:C37"/>
    <mergeCell ref="D37:E37"/>
    <mergeCell ref="B35:C35"/>
    <mergeCell ref="B31:C31"/>
    <mergeCell ref="D31:E31"/>
    <mergeCell ref="B32:C32"/>
    <mergeCell ref="B33:C33"/>
    <mergeCell ref="B34:C34"/>
    <mergeCell ref="D34:E34"/>
    <mergeCell ref="D32:E32"/>
    <mergeCell ref="D33:E33"/>
    <mergeCell ref="B29:C29"/>
    <mergeCell ref="D29:E29"/>
    <mergeCell ref="D22:E22"/>
    <mergeCell ref="B24:C24"/>
    <mergeCell ref="D24:E24"/>
    <mergeCell ref="B26:C26"/>
    <mergeCell ref="B28:C28"/>
    <mergeCell ref="N5:U7"/>
    <mergeCell ref="N15:U17"/>
    <mergeCell ref="D28:E28"/>
    <mergeCell ref="A1:A2"/>
    <mergeCell ref="B1:B2"/>
    <mergeCell ref="C1:F1"/>
    <mergeCell ref="D26:E26"/>
    <mergeCell ref="D27:E27"/>
    <mergeCell ref="C4:F4"/>
    <mergeCell ref="B19:C19"/>
    <mergeCell ref="B20:C20"/>
    <mergeCell ref="D20:E20"/>
    <mergeCell ref="B22:C22"/>
    <mergeCell ref="C3:F3"/>
    <mergeCell ref="C2:F2"/>
    <mergeCell ref="B47:C47"/>
    <mergeCell ref="B50:C50"/>
    <mergeCell ref="B53:C53"/>
    <mergeCell ref="N10:U13"/>
    <mergeCell ref="L32:U33"/>
    <mergeCell ref="L46:U47"/>
    <mergeCell ref="A18:I18"/>
    <mergeCell ref="B30:C30"/>
    <mergeCell ref="D30:E30"/>
    <mergeCell ref="B21:C21"/>
    <mergeCell ref="D21:E21"/>
    <mergeCell ref="B23:C23"/>
    <mergeCell ref="D23:E23"/>
    <mergeCell ref="B25:C25"/>
    <mergeCell ref="D25:E25"/>
    <mergeCell ref="B27:C27"/>
  </mergeCells>
  <printOptions horizontalCentered="1"/>
  <pageMargins left="0.25" right="0.25" top="0.25" bottom="0.25" header="0" footer="0"/>
  <pageSetup scale="46"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9"/>
  <sheetViews>
    <sheetView workbookViewId="0">
      <selection activeCell="B29" sqref="B29"/>
    </sheetView>
  </sheetViews>
  <sheetFormatPr defaultRowHeight="15" x14ac:dyDescent="0.25"/>
  <cols>
    <col min="1" max="1" width="26.42578125" customWidth="1"/>
  </cols>
  <sheetData>
    <row r="1" spans="1:5" x14ac:dyDescent="0.25">
      <c r="A1" s="19" t="s">
        <v>84</v>
      </c>
      <c r="B1" s="19" t="s">
        <v>85</v>
      </c>
      <c r="C1" s="19"/>
      <c r="D1" s="19"/>
      <c r="E1" s="19"/>
    </row>
    <row r="2" spans="1:5" x14ac:dyDescent="0.25">
      <c r="A2" s="19" t="s">
        <v>89</v>
      </c>
      <c r="B2" s="19" t="s">
        <v>85</v>
      </c>
      <c r="C2" s="19"/>
      <c r="D2" s="19"/>
      <c r="E2" s="19"/>
    </row>
    <row r="3" spans="1:5" x14ac:dyDescent="0.25">
      <c r="A3" s="20" t="s">
        <v>90</v>
      </c>
      <c r="B3" s="20" t="s">
        <v>91</v>
      </c>
      <c r="C3" s="19"/>
      <c r="D3" s="19"/>
      <c r="E3" s="19"/>
    </row>
    <row r="4" spans="1:5" x14ac:dyDescent="0.25">
      <c r="A4" s="19"/>
      <c r="B4" s="19"/>
      <c r="C4" s="19"/>
      <c r="D4" s="19"/>
      <c r="E4" s="19"/>
    </row>
    <row r="5" spans="1:5" x14ac:dyDescent="0.25">
      <c r="A5" s="19" t="s">
        <v>86</v>
      </c>
      <c r="B5" s="19"/>
      <c r="C5" s="19"/>
      <c r="D5" s="19"/>
      <c r="E5" s="19"/>
    </row>
    <row r="6" spans="1:5" x14ac:dyDescent="0.25">
      <c r="A6" s="19"/>
      <c r="B6" s="19"/>
      <c r="C6" s="19"/>
      <c r="D6" s="19"/>
      <c r="E6" s="19"/>
    </row>
    <row r="7" spans="1:5" x14ac:dyDescent="0.25">
      <c r="A7" s="19" t="s">
        <v>87</v>
      </c>
      <c r="B7" s="19"/>
      <c r="C7" s="19"/>
      <c r="D7" s="19"/>
      <c r="E7" s="19"/>
    </row>
    <row r="8" spans="1:5" x14ac:dyDescent="0.25">
      <c r="A8" s="19" t="s">
        <v>88</v>
      </c>
      <c r="B8" s="19"/>
      <c r="C8" s="19"/>
      <c r="D8" s="19"/>
      <c r="E8" s="19"/>
    </row>
    <row r="9" spans="1:5" x14ac:dyDescent="0.25">
      <c r="A9" s="19"/>
      <c r="B9" s="19"/>
      <c r="C9" s="19"/>
      <c r="D9" s="19"/>
      <c r="E9" s="19"/>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55"/>
  <sheetViews>
    <sheetView topLeftCell="A30" zoomScaleNormal="100" workbookViewId="0">
      <selection activeCell="C53" sqref="C53"/>
    </sheetView>
  </sheetViews>
  <sheetFormatPr defaultRowHeight="15" x14ac:dyDescent="0.25"/>
  <cols>
    <col min="1" max="1" width="33.140625" bestFit="1" customWidth="1"/>
    <col min="2" max="2" width="13" customWidth="1"/>
    <col min="3" max="3" width="9.140625" style="2"/>
    <col min="4" max="4" width="12.28515625" customWidth="1"/>
    <col min="5" max="5" width="14.85546875" customWidth="1"/>
  </cols>
  <sheetData>
    <row r="1" spans="1:3" x14ac:dyDescent="0.25">
      <c r="A1" t="s">
        <v>32</v>
      </c>
      <c r="C1" s="1">
        <v>41.1</v>
      </c>
    </row>
    <row r="3" spans="1:3" x14ac:dyDescent="0.25">
      <c r="A3" s="8" t="s">
        <v>0</v>
      </c>
    </row>
    <row r="4" spans="1:3" x14ac:dyDescent="0.25">
      <c r="A4" t="s">
        <v>1</v>
      </c>
      <c r="C4" s="6">
        <f>C1</f>
        <v>41.1</v>
      </c>
    </row>
    <row r="5" spans="1:3" x14ac:dyDescent="0.25">
      <c r="A5" t="s">
        <v>2</v>
      </c>
      <c r="C5" s="2">
        <v>9.4499999999999993</v>
      </c>
    </row>
    <row r="6" spans="1:3" x14ac:dyDescent="0.25">
      <c r="A6" t="s">
        <v>3</v>
      </c>
      <c r="C6" s="2">
        <v>12.15</v>
      </c>
    </row>
    <row r="7" spans="1:3" x14ac:dyDescent="0.25">
      <c r="A7" t="s">
        <v>4</v>
      </c>
      <c r="C7" s="2">
        <v>2.5</v>
      </c>
    </row>
    <row r="8" spans="1:3" x14ac:dyDescent="0.25">
      <c r="A8" t="s">
        <v>124</v>
      </c>
      <c r="C8" s="2">
        <v>2.09</v>
      </c>
    </row>
    <row r="9" spans="1:3" x14ac:dyDescent="0.25">
      <c r="A9" t="s">
        <v>5</v>
      </c>
      <c r="C9" s="2">
        <v>1.3</v>
      </c>
    </row>
    <row r="10" spans="1:3" x14ac:dyDescent="0.25">
      <c r="A10" t="s">
        <v>6</v>
      </c>
      <c r="C10" s="2">
        <v>0.1</v>
      </c>
    </row>
    <row r="11" spans="1:3" x14ac:dyDescent="0.25">
      <c r="A11" t="s">
        <v>7</v>
      </c>
      <c r="C11" s="2">
        <v>0.32</v>
      </c>
    </row>
    <row r="12" spans="1:3" x14ac:dyDescent="0.25">
      <c r="A12" t="s">
        <v>8</v>
      </c>
      <c r="C12" s="3">
        <v>0.04</v>
      </c>
    </row>
    <row r="13" spans="1:3" x14ac:dyDescent="0.25">
      <c r="B13" s="7" t="s">
        <v>33</v>
      </c>
      <c r="C13" s="13">
        <f>SUM(C4:C12)</f>
        <v>69.049999999999983</v>
      </c>
    </row>
    <row r="16" spans="1:3" x14ac:dyDescent="0.25">
      <c r="A16" s="8" t="s">
        <v>9</v>
      </c>
    </row>
    <row r="17" spans="1:5" x14ac:dyDescent="0.25">
      <c r="A17" t="s">
        <v>43</v>
      </c>
      <c r="C17" s="2">
        <v>7.0000000000000007E-2</v>
      </c>
    </row>
    <row r="18" spans="1:5" x14ac:dyDescent="0.25">
      <c r="A18" t="s">
        <v>10</v>
      </c>
      <c r="C18" s="2">
        <f>0.19+0.1</f>
        <v>0.29000000000000004</v>
      </c>
    </row>
    <row r="19" spans="1:5" x14ac:dyDescent="0.25">
      <c r="A19" t="s">
        <v>11</v>
      </c>
      <c r="C19" s="2">
        <f>0.12+0.1</f>
        <v>0.22</v>
      </c>
    </row>
    <row r="20" spans="1:5" x14ac:dyDescent="0.25">
      <c r="A20" t="s">
        <v>12</v>
      </c>
      <c r="C20" s="2">
        <v>0.16</v>
      </c>
    </row>
    <row r="21" spans="1:5" x14ac:dyDescent="0.25">
      <c r="A21" t="s">
        <v>13</v>
      </c>
      <c r="C21" s="6">
        <f>ROUND(C4*0.045,2)</f>
        <v>1.85</v>
      </c>
      <c r="D21" s="4"/>
    </row>
    <row r="22" spans="1:5" x14ac:dyDescent="0.25">
      <c r="A22" t="s">
        <v>14</v>
      </c>
    </row>
    <row r="24" spans="1:5" hidden="1" x14ac:dyDescent="0.25"/>
    <row r="25" spans="1:5" ht="45" x14ac:dyDescent="0.25">
      <c r="A25" s="8" t="s">
        <v>34</v>
      </c>
      <c r="B25" s="10" t="s">
        <v>25</v>
      </c>
      <c r="C25" s="11" t="s">
        <v>26</v>
      </c>
      <c r="D25" s="10" t="s">
        <v>27</v>
      </c>
      <c r="E25" s="10" t="s">
        <v>28</v>
      </c>
    </row>
    <row r="26" spans="1:5" x14ac:dyDescent="0.25">
      <c r="A26" t="s">
        <v>15</v>
      </c>
      <c r="B26" s="5">
        <v>0.4</v>
      </c>
      <c r="C26" s="6">
        <f>ROUND(B26*$C$1,2)</f>
        <v>16.440000000000001</v>
      </c>
      <c r="D26" s="6">
        <f>ROUND(C26*0.045,2)</f>
        <v>0.74</v>
      </c>
      <c r="E26" s="6">
        <f>ROUND(B26*$C$6,2)</f>
        <v>4.8600000000000003</v>
      </c>
    </row>
    <row r="27" spans="1:5" x14ac:dyDescent="0.25">
      <c r="A27" t="s">
        <v>16</v>
      </c>
      <c r="B27" s="5">
        <v>0.45</v>
      </c>
      <c r="C27" s="6">
        <f t="shared" ref="C27:C35" si="0">ROUND(B27*$C$1,2)</f>
        <v>18.5</v>
      </c>
      <c r="D27" s="6">
        <f t="shared" ref="D27:D35" si="1">ROUND(C27*0.045,2)</f>
        <v>0.83</v>
      </c>
      <c r="E27" s="6">
        <f t="shared" ref="E27:E35" si="2">ROUND(B27*$C$6,2)</f>
        <v>5.47</v>
      </c>
    </row>
    <row r="28" spans="1:5" x14ac:dyDescent="0.25">
      <c r="A28" t="s">
        <v>17</v>
      </c>
      <c r="B28" s="5">
        <v>0.5</v>
      </c>
      <c r="C28" s="6">
        <f t="shared" si="0"/>
        <v>20.55</v>
      </c>
      <c r="D28" s="6">
        <f t="shared" si="1"/>
        <v>0.92</v>
      </c>
      <c r="E28" s="6">
        <f t="shared" si="2"/>
        <v>6.08</v>
      </c>
    </row>
    <row r="29" spans="1:5" x14ac:dyDescent="0.25">
      <c r="A29" t="s">
        <v>18</v>
      </c>
      <c r="B29" s="5">
        <v>0.55000000000000004</v>
      </c>
      <c r="C29" s="6">
        <f t="shared" si="0"/>
        <v>22.61</v>
      </c>
      <c r="D29" s="6">
        <f t="shared" si="1"/>
        <v>1.02</v>
      </c>
      <c r="E29" s="6">
        <f t="shared" si="2"/>
        <v>6.68</v>
      </c>
    </row>
    <row r="30" spans="1:5" x14ac:dyDescent="0.25">
      <c r="A30" t="s">
        <v>19</v>
      </c>
      <c r="B30" s="5">
        <v>0.6</v>
      </c>
      <c r="C30" s="6">
        <f t="shared" si="0"/>
        <v>24.66</v>
      </c>
      <c r="D30" s="6">
        <f t="shared" si="1"/>
        <v>1.1100000000000001</v>
      </c>
      <c r="E30" s="6">
        <f t="shared" si="2"/>
        <v>7.29</v>
      </c>
    </row>
    <row r="31" spans="1:5" x14ac:dyDescent="0.25">
      <c r="A31" t="s">
        <v>20</v>
      </c>
      <c r="B31" s="5">
        <v>0.65</v>
      </c>
      <c r="C31" s="6">
        <f t="shared" si="0"/>
        <v>26.72</v>
      </c>
      <c r="D31" s="6">
        <f t="shared" si="1"/>
        <v>1.2</v>
      </c>
      <c r="E31" s="6">
        <f t="shared" si="2"/>
        <v>7.9</v>
      </c>
    </row>
    <row r="32" spans="1:5" x14ac:dyDescent="0.25">
      <c r="A32" t="s">
        <v>21</v>
      </c>
      <c r="B32" s="5">
        <v>0.7</v>
      </c>
      <c r="C32" s="6">
        <f t="shared" si="0"/>
        <v>28.77</v>
      </c>
      <c r="D32" s="6">
        <f t="shared" si="1"/>
        <v>1.29</v>
      </c>
      <c r="E32" s="6">
        <f t="shared" si="2"/>
        <v>8.51</v>
      </c>
    </row>
    <row r="33" spans="1:6" x14ac:dyDescent="0.25">
      <c r="A33" t="s">
        <v>22</v>
      </c>
      <c r="B33" s="5">
        <v>0.8</v>
      </c>
      <c r="C33" s="6">
        <f t="shared" si="0"/>
        <v>32.880000000000003</v>
      </c>
      <c r="D33" s="6">
        <f t="shared" si="1"/>
        <v>1.48</v>
      </c>
      <c r="E33" s="6">
        <f t="shared" si="2"/>
        <v>9.7200000000000006</v>
      </c>
    </row>
    <row r="34" spans="1:6" x14ac:dyDescent="0.25">
      <c r="A34" t="s">
        <v>23</v>
      </c>
      <c r="B34" s="5">
        <v>0.85</v>
      </c>
      <c r="C34" s="6">
        <f t="shared" si="0"/>
        <v>34.94</v>
      </c>
      <c r="D34" s="6">
        <f t="shared" si="1"/>
        <v>1.57</v>
      </c>
      <c r="E34" s="6">
        <f t="shared" si="2"/>
        <v>10.33</v>
      </c>
    </row>
    <row r="35" spans="1:6" x14ac:dyDescent="0.25">
      <c r="A35" t="s">
        <v>24</v>
      </c>
      <c r="B35" s="5">
        <v>0.9</v>
      </c>
      <c r="C35" s="6">
        <f t="shared" si="0"/>
        <v>36.99</v>
      </c>
      <c r="D35" s="6">
        <f t="shared" si="1"/>
        <v>1.66</v>
      </c>
      <c r="E35" s="6">
        <f t="shared" si="2"/>
        <v>10.94</v>
      </c>
    </row>
    <row r="37" spans="1:6" ht="45" x14ac:dyDescent="0.25">
      <c r="A37" s="8" t="s">
        <v>74</v>
      </c>
      <c r="B37" s="10" t="s">
        <v>25</v>
      </c>
      <c r="C37" s="11" t="s">
        <v>26</v>
      </c>
      <c r="D37" s="10" t="s">
        <v>72</v>
      </c>
      <c r="E37" s="10" t="s">
        <v>28</v>
      </c>
      <c r="F37" s="10" t="s">
        <v>4</v>
      </c>
    </row>
    <row r="38" spans="1:6" x14ac:dyDescent="0.25">
      <c r="A38" t="s">
        <v>58</v>
      </c>
      <c r="B38" s="5">
        <v>0.3</v>
      </c>
      <c r="C38" s="6">
        <f t="shared" ref="C38:C49" si="3">ROUND(B38*$C$1,2)</f>
        <v>12.33</v>
      </c>
      <c r="D38" s="6">
        <f>ROUND(C38*0.045,2)</f>
        <v>0.55000000000000004</v>
      </c>
      <c r="E38" s="2">
        <v>0</v>
      </c>
      <c r="F38" s="2">
        <v>1.5</v>
      </c>
    </row>
    <row r="39" spans="1:6" x14ac:dyDescent="0.25">
      <c r="A39" t="s">
        <v>73</v>
      </c>
      <c r="B39" s="5">
        <v>0.35</v>
      </c>
      <c r="C39" s="6">
        <f t="shared" si="3"/>
        <v>14.39</v>
      </c>
      <c r="D39" s="6">
        <f t="shared" ref="D39:D49" si="4">ROUND(C39*0.045,2)</f>
        <v>0.65</v>
      </c>
      <c r="E39" s="2">
        <v>0</v>
      </c>
      <c r="F39" s="2">
        <v>1.5</v>
      </c>
    </row>
    <row r="40" spans="1:6" x14ac:dyDescent="0.25">
      <c r="A40" s="17" t="s">
        <v>17</v>
      </c>
      <c r="B40" s="5">
        <v>0.4</v>
      </c>
      <c r="C40" s="6">
        <f t="shared" si="3"/>
        <v>16.440000000000001</v>
      </c>
      <c r="D40" s="6">
        <f t="shared" si="4"/>
        <v>0.74</v>
      </c>
      <c r="E40" s="2">
        <v>0</v>
      </c>
      <c r="F40" s="2">
        <v>1.5</v>
      </c>
    </row>
    <row r="41" spans="1:6" x14ac:dyDescent="0.25">
      <c r="A41" s="17" t="s">
        <v>18</v>
      </c>
      <c r="B41" s="5">
        <v>0.45</v>
      </c>
      <c r="C41" s="6">
        <f t="shared" si="3"/>
        <v>18.5</v>
      </c>
      <c r="D41" s="6">
        <f t="shared" si="4"/>
        <v>0.83</v>
      </c>
      <c r="E41" s="2">
        <v>0</v>
      </c>
      <c r="F41" s="2">
        <v>1.5</v>
      </c>
    </row>
    <row r="42" spans="1:6" x14ac:dyDescent="0.25">
      <c r="A42" s="17" t="s">
        <v>19</v>
      </c>
      <c r="B42" s="5">
        <v>0.5</v>
      </c>
      <c r="C42" s="6">
        <f t="shared" si="3"/>
        <v>20.55</v>
      </c>
      <c r="D42" s="6">
        <f t="shared" si="4"/>
        <v>0.92</v>
      </c>
      <c r="E42" s="2">
        <v>0</v>
      </c>
      <c r="F42" s="2">
        <v>1.5</v>
      </c>
    </row>
    <row r="43" spans="1:6" x14ac:dyDescent="0.25">
      <c r="A43" s="17" t="s">
        <v>20</v>
      </c>
      <c r="B43" s="5">
        <v>0.55000000000000004</v>
      </c>
      <c r="C43" s="6">
        <f t="shared" si="3"/>
        <v>22.61</v>
      </c>
      <c r="D43" s="6">
        <f t="shared" si="4"/>
        <v>1.02</v>
      </c>
      <c r="E43" s="2">
        <v>0</v>
      </c>
      <c r="F43" s="2">
        <v>1.5</v>
      </c>
    </row>
    <row r="44" spans="1:6" x14ac:dyDescent="0.25">
      <c r="A44" s="17" t="s">
        <v>21</v>
      </c>
      <c r="B44" s="5">
        <v>0.6</v>
      </c>
      <c r="C44" s="6">
        <f t="shared" si="3"/>
        <v>24.66</v>
      </c>
      <c r="D44" s="6">
        <f t="shared" si="4"/>
        <v>1.1100000000000001</v>
      </c>
      <c r="E44" s="2">
        <v>0</v>
      </c>
      <c r="F44" s="2">
        <v>1.5</v>
      </c>
    </row>
    <row r="45" spans="1:6" x14ac:dyDescent="0.25">
      <c r="A45" s="17" t="s">
        <v>22</v>
      </c>
      <c r="B45" s="5">
        <v>0.65</v>
      </c>
      <c r="C45" s="6">
        <f t="shared" si="3"/>
        <v>26.72</v>
      </c>
      <c r="D45" s="6">
        <f t="shared" si="4"/>
        <v>1.2</v>
      </c>
      <c r="E45" s="2">
        <v>0</v>
      </c>
      <c r="F45" s="2">
        <v>1.5</v>
      </c>
    </row>
    <row r="46" spans="1:6" x14ac:dyDescent="0.25">
      <c r="A46" s="17" t="s">
        <v>23</v>
      </c>
      <c r="B46" s="5">
        <v>0.7</v>
      </c>
      <c r="C46" s="6">
        <f t="shared" si="3"/>
        <v>28.77</v>
      </c>
      <c r="D46" s="6">
        <f t="shared" si="4"/>
        <v>1.29</v>
      </c>
      <c r="E46" s="2">
        <v>0</v>
      </c>
      <c r="F46" s="2">
        <v>1.5</v>
      </c>
    </row>
    <row r="47" spans="1:6" x14ac:dyDescent="0.25">
      <c r="A47" t="s">
        <v>60</v>
      </c>
      <c r="B47" s="5">
        <v>0.75</v>
      </c>
      <c r="C47" s="6">
        <f t="shared" si="3"/>
        <v>30.83</v>
      </c>
      <c r="D47" s="6">
        <f t="shared" si="4"/>
        <v>1.39</v>
      </c>
      <c r="E47" s="2">
        <v>0</v>
      </c>
      <c r="F47" s="2">
        <v>1.5</v>
      </c>
    </row>
    <row r="49" spans="1:6" x14ac:dyDescent="0.25">
      <c r="A49" s="17" t="s">
        <v>138</v>
      </c>
      <c r="B49" s="95">
        <v>0.35</v>
      </c>
      <c r="C49" s="6">
        <f t="shared" si="3"/>
        <v>14.39</v>
      </c>
      <c r="D49" s="6">
        <f t="shared" si="4"/>
        <v>0.65</v>
      </c>
      <c r="E49" s="2">
        <v>0</v>
      </c>
      <c r="F49" s="2">
        <v>0</v>
      </c>
    </row>
    <row r="50" spans="1:6" x14ac:dyDescent="0.25">
      <c r="A50" s="17"/>
      <c r="B50" s="95"/>
      <c r="C50" s="6"/>
      <c r="D50" s="6"/>
      <c r="E50" s="2"/>
      <c r="F50" s="2"/>
    </row>
    <row r="51" spans="1:6" ht="30" x14ac:dyDescent="0.25">
      <c r="A51" s="8" t="s">
        <v>35</v>
      </c>
      <c r="B51" s="10" t="s">
        <v>36</v>
      </c>
      <c r="C51" s="11" t="s">
        <v>26</v>
      </c>
      <c r="D51" s="12" t="s">
        <v>37</v>
      </c>
    </row>
    <row r="52" spans="1:6" x14ac:dyDescent="0.25">
      <c r="A52" t="s">
        <v>47</v>
      </c>
      <c r="B52" s="15">
        <v>0</v>
      </c>
      <c r="C52" s="14">
        <f>C4</f>
        <v>41.1</v>
      </c>
      <c r="D52" s="9">
        <f>$C$21</f>
        <v>1.85</v>
      </c>
    </row>
    <row r="53" spans="1:6" x14ac:dyDescent="0.25">
      <c r="A53" t="s">
        <v>29</v>
      </c>
      <c r="B53" s="5">
        <v>0.11</v>
      </c>
      <c r="C53" s="6">
        <f>ROUND($C$1+($C$1*B53),2)</f>
        <v>45.62</v>
      </c>
      <c r="D53" s="9">
        <f>$C$21</f>
        <v>1.85</v>
      </c>
    </row>
    <row r="54" spans="1:6" x14ac:dyDescent="0.25">
      <c r="A54" t="s">
        <v>30</v>
      </c>
      <c r="B54" s="5">
        <v>0.13</v>
      </c>
      <c r="C54" s="6">
        <f t="shared" ref="C54:C55" si="5">ROUND($C$1+($C$1*B54),2)</f>
        <v>46.44</v>
      </c>
      <c r="D54" s="9">
        <f t="shared" ref="D54:D55" si="6">$C$21</f>
        <v>1.85</v>
      </c>
    </row>
    <row r="55" spans="1:6" x14ac:dyDescent="0.25">
      <c r="A55" t="s">
        <v>31</v>
      </c>
      <c r="B55" s="5">
        <v>0.16</v>
      </c>
      <c r="C55" s="6">
        <f t="shared" si="5"/>
        <v>47.68</v>
      </c>
      <c r="D55" s="9">
        <f t="shared" si="6"/>
        <v>1.85</v>
      </c>
    </row>
  </sheetData>
  <sheetProtection algorithmName="SHA-512" hashValue="DTzkiE1Ceawhfmq1xAtEn5s+iigIFuI4Z+vuRy2nnbn+hBe5C9khQXhqjUlNEQ2VSabN62a2yv4tit8rzDKDsQ==" saltValue="/Ed/jf0bpYTifXCHD7WKPg==" spinCount="100000" sheet="1" objects="1" scenarios="1"/>
  <pageMargins left="0.7" right="0.7" top="0.75" bottom="0.75" header="0.3" footer="0.3"/>
  <pageSetup scale="8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57"/>
  <sheetViews>
    <sheetView workbookViewId="0">
      <selection activeCell="D25" sqref="D25"/>
    </sheetView>
  </sheetViews>
  <sheetFormatPr defaultRowHeight="15" x14ac:dyDescent="0.25"/>
  <cols>
    <col min="2" max="2" width="32.85546875" bestFit="1" customWidth="1"/>
    <col min="4" max="4" width="8.42578125" bestFit="1" customWidth="1"/>
    <col min="5" max="5" width="8.85546875" bestFit="1" customWidth="1"/>
    <col min="6" max="6" width="8.7109375" bestFit="1" customWidth="1"/>
  </cols>
  <sheetData>
    <row r="1" spans="1:12" ht="60" x14ac:dyDescent="0.25">
      <c r="B1" s="8" t="s">
        <v>34</v>
      </c>
      <c r="C1" s="10" t="s">
        <v>25</v>
      </c>
      <c r="D1" s="11" t="s">
        <v>26</v>
      </c>
      <c r="E1" s="10" t="s">
        <v>37</v>
      </c>
      <c r="F1" s="10" t="s">
        <v>46</v>
      </c>
      <c r="G1" s="10" t="s">
        <v>4</v>
      </c>
    </row>
    <row r="2" spans="1:12" x14ac:dyDescent="0.25">
      <c r="A2" s="18">
        <v>40</v>
      </c>
      <c r="B2" t="s">
        <v>15</v>
      </c>
      <c r="C2" s="5">
        <v>0.4</v>
      </c>
      <c r="D2" s="6">
        <f>'Wage Scale'!C26</f>
        <v>16.440000000000001</v>
      </c>
      <c r="E2" s="6">
        <f>'Wage Scale'!D26</f>
        <v>0.74</v>
      </c>
      <c r="F2" s="6">
        <f>'Wage Scale'!E26</f>
        <v>4.8600000000000003</v>
      </c>
      <c r="G2" s="2">
        <v>2.5</v>
      </c>
    </row>
    <row r="3" spans="1:12" x14ac:dyDescent="0.25">
      <c r="A3" s="18">
        <v>45</v>
      </c>
      <c r="B3" t="s">
        <v>16</v>
      </c>
      <c r="C3" s="5">
        <v>0.45</v>
      </c>
      <c r="D3" s="6">
        <f>'Wage Scale'!C27</f>
        <v>18.5</v>
      </c>
      <c r="E3" s="6">
        <f>'Wage Scale'!D27</f>
        <v>0.83</v>
      </c>
      <c r="F3" s="6">
        <f>'Wage Scale'!E27</f>
        <v>5.47</v>
      </c>
      <c r="G3" s="2">
        <v>2.5</v>
      </c>
    </row>
    <row r="4" spans="1:12" x14ac:dyDescent="0.25">
      <c r="A4" s="18">
        <v>50</v>
      </c>
      <c r="B4" t="s">
        <v>17</v>
      </c>
      <c r="C4" s="5">
        <v>0.5</v>
      </c>
      <c r="D4" s="6">
        <f>'Wage Scale'!C28</f>
        <v>20.55</v>
      </c>
      <c r="E4" s="6">
        <f>'Wage Scale'!D28</f>
        <v>0.92</v>
      </c>
      <c r="F4" s="6">
        <f>'Wage Scale'!E28</f>
        <v>6.08</v>
      </c>
      <c r="G4" s="2">
        <v>2.5</v>
      </c>
    </row>
    <row r="5" spans="1:12" x14ac:dyDescent="0.25">
      <c r="A5" s="18">
        <v>55</v>
      </c>
      <c r="B5" t="s">
        <v>18</v>
      </c>
      <c r="C5" s="5">
        <v>0.55000000000000004</v>
      </c>
      <c r="D5" s="6">
        <f>'Wage Scale'!C29</f>
        <v>22.61</v>
      </c>
      <c r="E5" s="6">
        <f>'Wage Scale'!D29</f>
        <v>1.02</v>
      </c>
      <c r="F5" s="6">
        <f>'Wage Scale'!E29</f>
        <v>6.68</v>
      </c>
      <c r="G5" s="2">
        <v>2.5</v>
      </c>
    </row>
    <row r="6" spans="1:12" x14ac:dyDescent="0.25">
      <c r="A6" s="18">
        <v>60</v>
      </c>
      <c r="B6" t="s">
        <v>19</v>
      </c>
      <c r="C6" s="5">
        <v>0.6</v>
      </c>
      <c r="D6" s="6">
        <f>'Wage Scale'!C30</f>
        <v>24.66</v>
      </c>
      <c r="E6" s="6">
        <f>'Wage Scale'!D30</f>
        <v>1.1100000000000001</v>
      </c>
      <c r="F6" s="6">
        <f>'Wage Scale'!E30</f>
        <v>7.29</v>
      </c>
      <c r="G6" s="2">
        <v>2.5</v>
      </c>
    </row>
    <row r="7" spans="1:12" x14ac:dyDescent="0.25">
      <c r="A7" s="18">
        <v>65</v>
      </c>
      <c r="B7" t="s">
        <v>20</v>
      </c>
      <c r="C7" s="5">
        <v>0.65</v>
      </c>
      <c r="D7" s="6">
        <f>'Wage Scale'!C31</f>
        <v>26.72</v>
      </c>
      <c r="E7" s="6">
        <f>'Wage Scale'!D31</f>
        <v>1.2</v>
      </c>
      <c r="F7" s="6">
        <f>'Wage Scale'!E31</f>
        <v>7.9</v>
      </c>
      <c r="G7" s="2">
        <v>2.5</v>
      </c>
    </row>
    <row r="8" spans="1:12" x14ac:dyDescent="0.25">
      <c r="A8" s="18">
        <v>70</v>
      </c>
      <c r="B8" t="s">
        <v>21</v>
      </c>
      <c r="C8" s="5">
        <v>0.7</v>
      </c>
      <c r="D8" s="6">
        <f>'Wage Scale'!C32</f>
        <v>28.77</v>
      </c>
      <c r="E8" s="6">
        <f>'Wage Scale'!D32</f>
        <v>1.29</v>
      </c>
      <c r="F8" s="6">
        <f>'Wage Scale'!E32</f>
        <v>8.51</v>
      </c>
      <c r="G8" s="2">
        <v>2.5</v>
      </c>
    </row>
    <row r="9" spans="1:12" x14ac:dyDescent="0.25">
      <c r="A9" s="18">
        <v>80</v>
      </c>
      <c r="B9" t="s">
        <v>22</v>
      </c>
      <c r="C9" s="5">
        <v>0.8</v>
      </c>
      <c r="D9" s="6">
        <f>'Wage Scale'!C33</f>
        <v>32.880000000000003</v>
      </c>
      <c r="E9" s="6">
        <f>'Wage Scale'!D33</f>
        <v>1.48</v>
      </c>
      <c r="F9" s="6">
        <f>'Wage Scale'!E33</f>
        <v>9.7200000000000006</v>
      </c>
      <c r="G9" s="2">
        <v>2.5</v>
      </c>
    </row>
    <row r="10" spans="1:12" x14ac:dyDescent="0.25">
      <c r="A10" s="18">
        <v>85</v>
      </c>
      <c r="B10" t="s">
        <v>23</v>
      </c>
      <c r="C10" s="5">
        <v>0.85</v>
      </c>
      <c r="D10" s="6">
        <f>'Wage Scale'!C34</f>
        <v>34.94</v>
      </c>
      <c r="E10" s="6">
        <f>'Wage Scale'!D34</f>
        <v>1.57</v>
      </c>
      <c r="F10" s="6">
        <f>'Wage Scale'!E34</f>
        <v>10.33</v>
      </c>
      <c r="G10" s="2">
        <v>2.5</v>
      </c>
    </row>
    <row r="11" spans="1:12" x14ac:dyDescent="0.25">
      <c r="A11" s="18">
        <v>90</v>
      </c>
      <c r="B11" t="s">
        <v>24</v>
      </c>
      <c r="C11" s="5">
        <v>0.9</v>
      </c>
      <c r="D11" s="6">
        <f>'Wage Scale'!C35</f>
        <v>36.99</v>
      </c>
      <c r="E11" s="6">
        <f>'Wage Scale'!D35</f>
        <v>1.66</v>
      </c>
      <c r="F11" s="6">
        <f>'Wage Scale'!E35</f>
        <v>10.94</v>
      </c>
      <c r="G11" s="2">
        <v>2.5</v>
      </c>
    </row>
    <row r="12" spans="1:12" x14ac:dyDescent="0.25">
      <c r="A12" s="18" t="s">
        <v>61</v>
      </c>
      <c r="B12" t="s">
        <v>58</v>
      </c>
      <c r="C12" s="5">
        <v>0.3</v>
      </c>
      <c r="D12" s="6">
        <f>'Wage Scale'!C38</f>
        <v>12.33</v>
      </c>
      <c r="E12" s="6">
        <f>'Wage Scale'!D38</f>
        <v>0.55000000000000004</v>
      </c>
      <c r="F12" s="6">
        <f>'Wage Scale'!E38</f>
        <v>0</v>
      </c>
      <c r="G12" s="2">
        <v>1.5</v>
      </c>
      <c r="L12" s="17"/>
    </row>
    <row r="13" spans="1:12" x14ac:dyDescent="0.25">
      <c r="A13" s="18" t="s">
        <v>62</v>
      </c>
      <c r="B13" t="s">
        <v>73</v>
      </c>
      <c r="C13" s="5">
        <v>0.35</v>
      </c>
      <c r="D13" s="6">
        <f>'Wage Scale'!C39</f>
        <v>14.39</v>
      </c>
      <c r="E13" s="6">
        <f>'Wage Scale'!D39</f>
        <v>0.65</v>
      </c>
      <c r="F13" s="6">
        <f>'Wage Scale'!E39</f>
        <v>0</v>
      </c>
      <c r="G13" s="2">
        <v>1.5</v>
      </c>
      <c r="L13" s="17"/>
    </row>
    <row r="14" spans="1:12" x14ac:dyDescent="0.25">
      <c r="A14" s="18" t="s">
        <v>63</v>
      </c>
      <c r="B14" s="17" t="s">
        <v>17</v>
      </c>
      <c r="C14" s="5">
        <v>0.4</v>
      </c>
      <c r="D14" s="6">
        <f>'Wage Scale'!C40</f>
        <v>16.440000000000001</v>
      </c>
      <c r="E14" s="6">
        <f>'Wage Scale'!D40</f>
        <v>0.74</v>
      </c>
      <c r="F14" s="6">
        <f>'Wage Scale'!E40</f>
        <v>0</v>
      </c>
      <c r="G14" s="2">
        <v>1.5</v>
      </c>
      <c r="L14" s="17"/>
    </row>
    <row r="15" spans="1:12" x14ac:dyDescent="0.25">
      <c r="A15" s="18" t="s">
        <v>64</v>
      </c>
      <c r="B15" s="17" t="s">
        <v>18</v>
      </c>
      <c r="C15" s="5">
        <v>0.45</v>
      </c>
      <c r="D15" s="6">
        <f>'Wage Scale'!C41</f>
        <v>18.5</v>
      </c>
      <c r="E15" s="6">
        <f>'Wage Scale'!D41</f>
        <v>0.83</v>
      </c>
      <c r="F15" s="6">
        <f>'Wage Scale'!E41</f>
        <v>0</v>
      </c>
      <c r="G15" s="2">
        <v>1.5</v>
      </c>
      <c r="L15" s="17"/>
    </row>
    <row r="16" spans="1:12" x14ac:dyDescent="0.25">
      <c r="A16" s="18" t="s">
        <v>65</v>
      </c>
      <c r="B16" s="17" t="s">
        <v>19</v>
      </c>
      <c r="C16" s="5">
        <v>0.5</v>
      </c>
      <c r="D16" s="6">
        <f>'Wage Scale'!C42</f>
        <v>20.55</v>
      </c>
      <c r="E16" s="6">
        <f>'Wage Scale'!D42</f>
        <v>0.92</v>
      </c>
      <c r="F16" s="6">
        <f>'Wage Scale'!E42</f>
        <v>0</v>
      </c>
      <c r="G16" s="2">
        <v>1.5</v>
      </c>
      <c r="L16" s="17"/>
    </row>
    <row r="17" spans="1:12" x14ac:dyDescent="0.25">
      <c r="A17" s="18" t="s">
        <v>66</v>
      </c>
      <c r="B17" s="17" t="s">
        <v>20</v>
      </c>
      <c r="C17" s="5">
        <v>0.55000000000000004</v>
      </c>
      <c r="D17" s="6">
        <f>'Wage Scale'!C43</f>
        <v>22.61</v>
      </c>
      <c r="E17" s="6">
        <f>'Wage Scale'!D43</f>
        <v>1.02</v>
      </c>
      <c r="F17" s="6">
        <f>'Wage Scale'!E43</f>
        <v>0</v>
      </c>
      <c r="G17" s="2">
        <v>1.5</v>
      </c>
      <c r="L17" s="17"/>
    </row>
    <row r="18" spans="1:12" x14ac:dyDescent="0.25">
      <c r="A18" s="18" t="s">
        <v>67</v>
      </c>
      <c r="B18" s="17" t="s">
        <v>21</v>
      </c>
      <c r="C18" s="5">
        <v>0.6</v>
      </c>
      <c r="D18" s="6">
        <f>'Wage Scale'!C44</f>
        <v>24.66</v>
      </c>
      <c r="E18" s="6">
        <f>'Wage Scale'!D44</f>
        <v>1.1100000000000001</v>
      </c>
      <c r="F18" s="6">
        <f>'Wage Scale'!E44</f>
        <v>0</v>
      </c>
      <c r="G18" s="2">
        <v>1.5</v>
      </c>
      <c r="L18" s="17"/>
    </row>
    <row r="19" spans="1:12" x14ac:dyDescent="0.25">
      <c r="A19" s="18" t="s">
        <v>68</v>
      </c>
      <c r="B19" s="17" t="s">
        <v>22</v>
      </c>
      <c r="C19" s="5">
        <v>0.65</v>
      </c>
      <c r="D19" s="6">
        <f>'Wage Scale'!C45</f>
        <v>26.72</v>
      </c>
      <c r="E19" s="6">
        <f>'Wage Scale'!D45</f>
        <v>1.2</v>
      </c>
      <c r="F19" s="6">
        <f>'Wage Scale'!E45</f>
        <v>0</v>
      </c>
      <c r="G19" s="2">
        <v>1.5</v>
      </c>
      <c r="L19" s="17"/>
    </row>
    <row r="20" spans="1:12" x14ac:dyDescent="0.25">
      <c r="A20" s="18" t="s">
        <v>69</v>
      </c>
      <c r="B20" s="17" t="s">
        <v>23</v>
      </c>
      <c r="C20" s="5">
        <v>0.7</v>
      </c>
      <c r="D20" s="6">
        <f>'Wage Scale'!C46</f>
        <v>28.77</v>
      </c>
      <c r="E20" s="6">
        <f>'Wage Scale'!D46</f>
        <v>1.29</v>
      </c>
      <c r="F20" s="6">
        <f>'Wage Scale'!E46</f>
        <v>0</v>
      </c>
      <c r="G20" s="2">
        <v>1.5</v>
      </c>
      <c r="L20" s="17"/>
    </row>
    <row r="21" spans="1:12" x14ac:dyDescent="0.25">
      <c r="A21" s="18" t="s">
        <v>70</v>
      </c>
      <c r="B21" t="s">
        <v>60</v>
      </c>
      <c r="C21" s="5">
        <v>0.75</v>
      </c>
      <c r="D21" s="6">
        <f>'Wage Scale'!C47</f>
        <v>30.83</v>
      </c>
      <c r="E21" s="6">
        <f>'Wage Scale'!D47</f>
        <v>1.39</v>
      </c>
      <c r="F21" s="6">
        <f>'Wage Scale'!E47</f>
        <v>0</v>
      </c>
      <c r="G21" s="2">
        <v>1.5</v>
      </c>
      <c r="L21" s="17"/>
    </row>
    <row r="22" spans="1:12" x14ac:dyDescent="0.25">
      <c r="A22" s="18" t="s">
        <v>123</v>
      </c>
      <c r="B22" s="17" t="s">
        <v>122</v>
      </c>
      <c r="C22" s="5">
        <v>1</v>
      </c>
      <c r="D22" s="14">
        <v>39.5</v>
      </c>
      <c r="E22" s="14">
        <f>ROUND(C22*'Wage Scale'!C21,2)</f>
        <v>1.85</v>
      </c>
      <c r="F22" s="6">
        <f>'Wage Scale'!E47</f>
        <v>0</v>
      </c>
      <c r="G22" s="2">
        <v>1.5</v>
      </c>
    </row>
    <row r="23" spans="1:12" x14ac:dyDescent="0.25">
      <c r="A23" s="18" t="s">
        <v>127</v>
      </c>
      <c r="B23" s="17" t="s">
        <v>128</v>
      </c>
      <c r="C23" s="5">
        <v>0.93</v>
      </c>
      <c r="D23" s="14"/>
      <c r="E23" s="14">
        <v>1.65</v>
      </c>
      <c r="F23" s="6"/>
      <c r="G23" s="2">
        <v>1.5</v>
      </c>
    </row>
    <row r="24" spans="1:12" x14ac:dyDescent="0.25">
      <c r="A24" s="18" t="s">
        <v>136</v>
      </c>
      <c r="B24" s="17" t="s">
        <v>137</v>
      </c>
      <c r="C24" s="5">
        <v>0.35</v>
      </c>
      <c r="D24" s="6">
        <f>'Wage Scale'!C49</f>
        <v>14.39</v>
      </c>
      <c r="E24" s="6">
        <f>'Wage Scale'!D49</f>
        <v>0.65</v>
      </c>
      <c r="F24" s="6">
        <f>'Wage Scale'!E49</f>
        <v>0</v>
      </c>
      <c r="G24" s="6">
        <f>'Wage Scale'!F49</f>
        <v>0</v>
      </c>
    </row>
    <row r="25" spans="1:12" x14ac:dyDescent="0.25">
      <c r="A25" s="18" t="s">
        <v>42</v>
      </c>
      <c r="B25" t="s">
        <v>47</v>
      </c>
      <c r="C25" s="15">
        <v>1</v>
      </c>
      <c r="D25" s="14">
        <f>'Wage Scale'!C52</f>
        <v>41.1</v>
      </c>
      <c r="E25" s="14">
        <f>'Wage Scale'!D52</f>
        <v>1.85</v>
      </c>
      <c r="F25" s="9">
        <f>'Wage Scale'!$C$6</f>
        <v>12.15</v>
      </c>
      <c r="G25" s="2">
        <v>2.5</v>
      </c>
    </row>
    <row r="26" spans="1:12" x14ac:dyDescent="0.25">
      <c r="A26" s="18"/>
      <c r="B26" s="17"/>
      <c r="C26" s="5"/>
      <c r="D26" s="14"/>
      <c r="E26" s="14"/>
      <c r="F26" s="6"/>
      <c r="G26" s="2"/>
    </row>
    <row r="27" spans="1:12" x14ac:dyDescent="0.25">
      <c r="A27" s="18"/>
      <c r="C27" s="5"/>
      <c r="D27" s="14"/>
      <c r="E27" s="14"/>
      <c r="F27" s="9"/>
      <c r="G27" s="2"/>
    </row>
    <row r="28" spans="1:12" x14ac:dyDescent="0.25">
      <c r="A28" s="18"/>
      <c r="C28" s="5"/>
      <c r="D28" s="14"/>
      <c r="E28" s="14"/>
      <c r="F28" s="9"/>
      <c r="G28" s="2"/>
    </row>
    <row r="29" spans="1:12" x14ac:dyDescent="0.25">
      <c r="A29" s="18"/>
      <c r="C29" s="5"/>
      <c r="D29" s="2"/>
    </row>
    <row r="31" spans="1:12" x14ac:dyDescent="0.25">
      <c r="A31">
        <v>40</v>
      </c>
      <c r="B31" t="s">
        <v>53</v>
      </c>
    </row>
    <row r="32" spans="1:12" x14ac:dyDescent="0.25">
      <c r="A32">
        <v>45</v>
      </c>
      <c r="B32" t="s">
        <v>53</v>
      </c>
    </row>
    <row r="33" spans="1:3" x14ac:dyDescent="0.25">
      <c r="A33">
        <v>50</v>
      </c>
      <c r="B33" t="s">
        <v>53</v>
      </c>
    </row>
    <row r="34" spans="1:3" x14ac:dyDescent="0.25">
      <c r="A34">
        <v>55</v>
      </c>
      <c r="B34" t="s">
        <v>53</v>
      </c>
    </row>
    <row r="35" spans="1:3" x14ac:dyDescent="0.25">
      <c r="A35">
        <v>60</v>
      </c>
      <c r="B35" t="s">
        <v>53</v>
      </c>
    </row>
    <row r="36" spans="1:3" x14ac:dyDescent="0.25">
      <c r="A36">
        <v>65</v>
      </c>
      <c r="B36" t="s">
        <v>53</v>
      </c>
    </row>
    <row r="37" spans="1:3" x14ac:dyDescent="0.25">
      <c r="A37">
        <v>70</v>
      </c>
      <c r="B37" t="s">
        <v>53</v>
      </c>
    </row>
    <row r="38" spans="1:3" x14ac:dyDescent="0.25">
      <c r="A38">
        <v>80</v>
      </c>
      <c r="B38" t="s">
        <v>53</v>
      </c>
    </row>
    <row r="39" spans="1:3" x14ac:dyDescent="0.25">
      <c r="A39">
        <v>85</v>
      </c>
      <c r="B39" t="s">
        <v>53</v>
      </c>
    </row>
    <row r="40" spans="1:3" x14ac:dyDescent="0.25">
      <c r="A40">
        <v>90</v>
      </c>
      <c r="B40" t="s">
        <v>53</v>
      </c>
    </row>
    <row r="41" spans="1:3" ht="18.75" x14ac:dyDescent="0.3">
      <c r="A41" s="18" t="s">
        <v>61</v>
      </c>
      <c r="B41" t="s">
        <v>71</v>
      </c>
      <c r="C41" s="45"/>
    </row>
    <row r="42" spans="1:3" ht="18.75" x14ac:dyDescent="0.3">
      <c r="A42" s="18" t="s">
        <v>62</v>
      </c>
      <c r="B42" t="s">
        <v>71</v>
      </c>
      <c r="C42" s="45"/>
    </row>
    <row r="43" spans="1:3" ht="18.75" x14ac:dyDescent="0.3">
      <c r="A43" s="18" t="s">
        <v>63</v>
      </c>
      <c r="B43" t="s">
        <v>71</v>
      </c>
      <c r="C43" s="45"/>
    </row>
    <row r="44" spans="1:3" ht="18.75" x14ac:dyDescent="0.3">
      <c r="A44" s="18" t="s">
        <v>64</v>
      </c>
      <c r="B44" t="s">
        <v>71</v>
      </c>
      <c r="C44" s="45"/>
    </row>
    <row r="45" spans="1:3" ht="18.75" x14ac:dyDescent="0.3">
      <c r="A45" s="18" t="s">
        <v>65</v>
      </c>
      <c r="B45" t="s">
        <v>71</v>
      </c>
      <c r="C45" s="45"/>
    </row>
    <row r="46" spans="1:3" ht="18.75" x14ac:dyDescent="0.3">
      <c r="A46" s="18" t="s">
        <v>66</v>
      </c>
      <c r="B46" t="s">
        <v>71</v>
      </c>
      <c r="C46" s="45"/>
    </row>
    <row r="47" spans="1:3" ht="18.75" x14ac:dyDescent="0.3">
      <c r="A47" s="18" t="s">
        <v>67</v>
      </c>
      <c r="B47" t="s">
        <v>71</v>
      </c>
      <c r="C47" s="45"/>
    </row>
    <row r="48" spans="1:3" ht="18.75" x14ac:dyDescent="0.3">
      <c r="A48" s="18" t="s">
        <v>68</v>
      </c>
      <c r="B48" t="s">
        <v>71</v>
      </c>
      <c r="C48" s="45"/>
    </row>
    <row r="49" spans="1:3" ht="18.75" x14ac:dyDescent="0.3">
      <c r="A49" s="18" t="s">
        <v>69</v>
      </c>
      <c r="B49" t="s">
        <v>71</v>
      </c>
      <c r="C49" s="45"/>
    </row>
    <row r="50" spans="1:3" ht="18.75" x14ac:dyDescent="0.3">
      <c r="A50" s="18" t="s">
        <v>70</v>
      </c>
      <c r="B50" t="s">
        <v>71</v>
      </c>
      <c r="C50" s="45"/>
    </row>
    <row r="51" spans="1:3" x14ac:dyDescent="0.25">
      <c r="A51" s="18" t="s">
        <v>127</v>
      </c>
      <c r="B51" t="s">
        <v>71</v>
      </c>
    </row>
    <row r="52" spans="1:3" x14ac:dyDescent="0.25">
      <c r="A52" s="18" t="s">
        <v>123</v>
      </c>
      <c r="B52" t="s">
        <v>71</v>
      </c>
    </row>
    <row r="53" spans="1:3" x14ac:dyDescent="0.25">
      <c r="A53" s="18" t="s">
        <v>42</v>
      </c>
      <c r="B53" t="s">
        <v>42</v>
      </c>
    </row>
    <row r="54" spans="1:3" x14ac:dyDescent="0.25">
      <c r="A54" s="18" t="s">
        <v>136</v>
      </c>
      <c r="B54" t="s">
        <v>136</v>
      </c>
    </row>
    <row r="55" spans="1:3" x14ac:dyDescent="0.25">
      <c r="A55" s="18"/>
    </row>
    <row r="56" spans="1:3" x14ac:dyDescent="0.25">
      <c r="A56" s="18"/>
    </row>
    <row r="57" spans="1:3" x14ac:dyDescent="0.25">
      <c r="A57" s="18"/>
    </row>
  </sheetData>
  <sheetProtection algorithmName="SHA-512" hashValue="KEUarncLHp7Ib6IXBHPY9ArU1zLt/c6XMYMKysOqoBYPpu/48iQb3Sv7vnLVzHUC+t7MqNUvMf6Ni/xhK4VElA==" saltValue="pnSw65PXKdZk/C+cDrjoy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Instructions</vt:lpstr>
      <vt:lpstr>Summary</vt:lpstr>
      <vt:lpstr>Password</vt:lpstr>
      <vt:lpstr>Wage Scale</vt:lpstr>
      <vt:lpstr>Vlookup</vt:lpstr>
      <vt:lpstr>Instructions!Print_Area</vt:lpstr>
      <vt:lpstr>Summary!Print_Area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Christy Doan</dc:creator>
  <cp:lastModifiedBy>Dayna Streenz</cp:lastModifiedBy>
  <cp:lastPrinted>2020-03-13T14:32:19Z</cp:lastPrinted>
  <dcterms:created xsi:type="dcterms:W3CDTF">2016-03-11T17:43:57Z</dcterms:created>
  <dcterms:modified xsi:type="dcterms:W3CDTF">2024-04-02T14:07:37Z</dcterms:modified>
</cp:coreProperties>
</file>